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ia\Desktop\647_21nov\"/>
    </mc:Choice>
  </mc:AlternateContent>
  <xr:revisionPtr revIDLastSave="0" documentId="13_ncr:1_{CC5CB7F1-C379-495A-AEEB-5C527CA75BB4}" xr6:coauthVersionLast="47" xr6:coauthVersionMax="47" xr10:uidLastSave="{00000000-0000-0000-0000-000000000000}"/>
  <bookViews>
    <workbookView xWindow="28680" yWindow="-1305" windowWidth="29040" windowHeight="15840" activeTab="1" xr2:uid="{00000000-000D-0000-FFFF-FFFF00000000}"/>
  </bookViews>
  <sheets>
    <sheet name="647-age model" sheetId="2" r:id="rId1"/>
    <sheet name="TEX86" sheetId="1" r:id="rId2"/>
    <sheet name="BAYSPAR" sheetId="3" r:id="rId3"/>
    <sheet name="UK37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9" i="1" l="1"/>
  <c r="T91" i="1"/>
  <c r="U91" i="1"/>
  <c r="V91" i="1"/>
  <c r="T92" i="1"/>
  <c r="U92" i="1"/>
  <c r="V92" i="1"/>
  <c r="V5" i="1" l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4" i="1"/>
  <c r="U4" i="1"/>
  <c r="U85" i="1"/>
  <c r="U81" i="1"/>
  <c r="U76" i="1"/>
  <c r="U77" i="1"/>
  <c r="U78" i="1"/>
  <c r="U79" i="1"/>
  <c r="U70" i="1"/>
  <c r="T64" i="1"/>
  <c r="U64" i="1"/>
  <c r="T65" i="1"/>
  <c r="U65" i="1"/>
  <c r="T61" i="1"/>
  <c r="U61" i="1"/>
  <c r="T55" i="1"/>
  <c r="U55" i="1"/>
  <c r="T56" i="1"/>
  <c r="U56" i="1"/>
  <c r="T57" i="1"/>
  <c r="U57" i="1"/>
  <c r="T5" i="1"/>
  <c r="U5" i="1"/>
  <c r="T6" i="1"/>
  <c r="U6" i="1"/>
  <c r="T7" i="1"/>
  <c r="U7" i="1"/>
  <c r="T11" i="1"/>
  <c r="U11" i="1"/>
  <c r="U8" i="1"/>
  <c r="U9" i="1"/>
  <c r="U10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8" i="1"/>
  <c r="U59" i="1"/>
  <c r="U60" i="1"/>
  <c r="U62" i="1"/>
  <c r="U63" i="1"/>
  <c r="U66" i="1"/>
  <c r="U67" i="1"/>
  <c r="U68" i="1"/>
  <c r="U69" i="1"/>
  <c r="U71" i="1"/>
  <c r="U72" i="1"/>
  <c r="U73" i="1"/>
  <c r="U74" i="1"/>
  <c r="U75" i="1"/>
  <c r="U80" i="1"/>
  <c r="U82" i="1"/>
  <c r="U83" i="1"/>
  <c r="U84" i="1"/>
  <c r="U86" i="1"/>
  <c r="U87" i="1"/>
  <c r="U88" i="1"/>
  <c r="U89" i="1"/>
  <c r="U90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8" i="1"/>
  <c r="T59" i="1"/>
  <c r="T60" i="1"/>
  <c r="T62" i="1"/>
  <c r="T63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90" i="1"/>
  <c r="T4" i="1"/>
  <c r="T8" i="1"/>
  <c r="T9" i="1"/>
  <c r="T10" i="1"/>
  <c r="L8" i="1" l="1"/>
  <c r="L9" i="1"/>
  <c r="L10" i="1"/>
  <c r="L12" i="1"/>
  <c r="W12" i="1" s="1"/>
  <c r="L13" i="1"/>
  <c r="W13" i="1" s="1"/>
  <c r="L14" i="1"/>
  <c r="Z14" i="1" s="1"/>
  <c r="L15" i="1"/>
  <c r="W15" i="1" s="1"/>
  <c r="Y15" i="1" s="1"/>
  <c r="L16" i="1"/>
  <c r="W16" i="1" s="1"/>
  <c r="L17" i="1"/>
  <c r="W17" i="1" s="1"/>
  <c r="L18" i="1"/>
  <c r="W18" i="1" s="1"/>
  <c r="L19" i="1"/>
  <c r="W19" i="1" s="1"/>
  <c r="L20" i="1"/>
  <c r="W20" i="1" s="1"/>
  <c r="L21" i="1"/>
  <c r="W21" i="1" s="1"/>
  <c r="L22" i="1"/>
  <c r="W22" i="1" s="1"/>
  <c r="L23" i="1"/>
  <c r="W23" i="1" s="1"/>
  <c r="L24" i="1"/>
  <c r="L25" i="1"/>
  <c r="W25" i="1" s="1"/>
  <c r="L26" i="1"/>
  <c r="W26" i="1" s="1"/>
  <c r="L27" i="1"/>
  <c r="W27" i="1" s="1"/>
  <c r="L28" i="1"/>
  <c r="W28" i="1" s="1"/>
  <c r="L29" i="1"/>
  <c r="L30" i="1"/>
  <c r="W30" i="1" s="1"/>
  <c r="Y30" i="1" s="1"/>
  <c r="L31" i="1"/>
  <c r="W31" i="1" s="1"/>
  <c r="L32" i="1"/>
  <c r="L33" i="1"/>
  <c r="L34" i="1"/>
  <c r="L35" i="1"/>
  <c r="L36" i="1"/>
  <c r="W36" i="1" s="1"/>
  <c r="L37" i="1"/>
  <c r="L38" i="1"/>
  <c r="L39" i="1"/>
  <c r="W39" i="1" s="1"/>
  <c r="L40" i="1"/>
  <c r="W40" i="1" s="1"/>
  <c r="L41" i="1"/>
  <c r="L42" i="1"/>
  <c r="L43" i="1"/>
  <c r="W43" i="1" s="1"/>
  <c r="L44" i="1"/>
  <c r="L45" i="1"/>
  <c r="W45" i="1" s="1"/>
  <c r="L46" i="1"/>
  <c r="L47" i="1"/>
  <c r="L48" i="1"/>
  <c r="W48" i="1" s="1"/>
  <c r="L49" i="1"/>
  <c r="W49" i="1" s="1"/>
  <c r="L50" i="1"/>
  <c r="L51" i="1"/>
  <c r="W51" i="1" s="1"/>
  <c r="L53" i="1"/>
  <c r="L54" i="1"/>
  <c r="L58" i="1"/>
  <c r="L59" i="1"/>
  <c r="L60" i="1"/>
  <c r="L62" i="1"/>
  <c r="L63" i="1"/>
  <c r="W63" i="1" s="1"/>
  <c r="L66" i="1"/>
  <c r="L67" i="1"/>
  <c r="L68" i="1"/>
  <c r="W68" i="1" s="1"/>
  <c r="L69" i="1"/>
  <c r="L71" i="1"/>
  <c r="L72" i="1"/>
  <c r="L73" i="1"/>
  <c r="W73" i="1" s="1"/>
  <c r="L74" i="1"/>
  <c r="W74" i="1" s="1"/>
  <c r="L75" i="1"/>
  <c r="L76" i="1"/>
  <c r="W76" i="1" s="1"/>
  <c r="L80" i="1"/>
  <c r="L82" i="1"/>
  <c r="L83" i="1"/>
  <c r="L84" i="1"/>
  <c r="W84" i="1" s="1"/>
  <c r="L86" i="1"/>
  <c r="L87" i="1"/>
  <c r="L88" i="1"/>
  <c r="L89" i="1"/>
  <c r="W89" i="1" s="1"/>
  <c r="L90" i="1"/>
  <c r="L4" i="1"/>
  <c r="Z4" i="1" s="1"/>
  <c r="M4" i="4"/>
  <c r="N4" i="4"/>
  <c r="M5" i="4"/>
  <c r="N5" i="4"/>
  <c r="M6" i="4"/>
  <c r="N6" i="4"/>
  <c r="M7" i="4"/>
  <c r="N7" i="4"/>
  <c r="M8" i="4"/>
  <c r="N8" i="4"/>
  <c r="M9" i="4"/>
  <c r="N9" i="4"/>
  <c r="M10" i="4"/>
  <c r="N10" i="4"/>
  <c r="M11" i="4"/>
  <c r="N11" i="4"/>
  <c r="M12" i="4"/>
  <c r="N12" i="4"/>
  <c r="M13" i="4"/>
  <c r="N13" i="4"/>
  <c r="M14" i="4"/>
  <c r="N14" i="4"/>
  <c r="M15" i="4"/>
  <c r="N15" i="4"/>
  <c r="M16" i="4"/>
  <c r="N16" i="4"/>
  <c r="M17" i="4"/>
  <c r="N17" i="4"/>
  <c r="M18" i="4"/>
  <c r="N18" i="4"/>
  <c r="M19" i="4"/>
  <c r="N19" i="4"/>
  <c r="M20" i="4"/>
  <c r="N20" i="4"/>
  <c r="M21" i="4"/>
  <c r="N21" i="4"/>
  <c r="M22" i="4"/>
  <c r="N22" i="4"/>
  <c r="M23" i="4"/>
  <c r="N23" i="4"/>
  <c r="M24" i="4"/>
  <c r="N24" i="4"/>
  <c r="M25" i="4"/>
  <c r="N25" i="4"/>
  <c r="M26" i="4"/>
  <c r="N26" i="4"/>
  <c r="M27" i="4"/>
  <c r="N27" i="4"/>
  <c r="M28" i="4"/>
  <c r="N28" i="4"/>
  <c r="M29" i="4"/>
  <c r="N29" i="4"/>
  <c r="M30" i="4"/>
  <c r="N30" i="4"/>
  <c r="M31" i="4"/>
  <c r="N31" i="4"/>
  <c r="M32" i="4"/>
  <c r="N32" i="4"/>
  <c r="N3" i="4"/>
  <c r="M3" i="4"/>
  <c r="A55" i="3"/>
  <c r="A56" i="3"/>
  <c r="B56" i="3" s="1"/>
  <c r="L57" i="1"/>
  <c r="W57" i="1" s="1"/>
  <c r="M57" i="1"/>
  <c r="X57" i="1" s="1"/>
  <c r="N57" i="1"/>
  <c r="O57" i="1"/>
  <c r="P57" i="1"/>
  <c r="Q57" i="1"/>
  <c r="R57" i="1"/>
  <c r="M4" i="1"/>
  <c r="X4" i="1" s="1"/>
  <c r="M8" i="1"/>
  <c r="X8" i="1" s="1"/>
  <c r="M9" i="1"/>
  <c r="X9" i="1" s="1"/>
  <c r="M10" i="1"/>
  <c r="X10" i="1" s="1"/>
  <c r="M12" i="1"/>
  <c r="X12" i="1" s="1"/>
  <c r="M13" i="1"/>
  <c r="X13" i="1" s="1"/>
  <c r="M14" i="1"/>
  <c r="X14" i="1" s="1"/>
  <c r="M15" i="1"/>
  <c r="X15" i="1" s="1"/>
  <c r="M16" i="1"/>
  <c r="X16" i="1" s="1"/>
  <c r="M17" i="1"/>
  <c r="X17" i="1" s="1"/>
  <c r="M18" i="1"/>
  <c r="X18" i="1" s="1"/>
  <c r="M19" i="1"/>
  <c r="X19" i="1" s="1"/>
  <c r="M20" i="1"/>
  <c r="X20" i="1" s="1"/>
  <c r="M21" i="1"/>
  <c r="X21" i="1" s="1"/>
  <c r="M22" i="1"/>
  <c r="X22" i="1" s="1"/>
  <c r="M23" i="1"/>
  <c r="X23" i="1" s="1"/>
  <c r="M24" i="1"/>
  <c r="X24" i="1" s="1"/>
  <c r="M25" i="1"/>
  <c r="X25" i="1" s="1"/>
  <c r="M26" i="1"/>
  <c r="X26" i="1" s="1"/>
  <c r="M27" i="1"/>
  <c r="X27" i="1" s="1"/>
  <c r="M28" i="1"/>
  <c r="X28" i="1" s="1"/>
  <c r="M29" i="1"/>
  <c r="X29" i="1" s="1"/>
  <c r="M30" i="1"/>
  <c r="X30" i="1" s="1"/>
  <c r="M31" i="1"/>
  <c r="X31" i="1" s="1"/>
  <c r="M32" i="1"/>
  <c r="X32" i="1" s="1"/>
  <c r="M33" i="1"/>
  <c r="X33" i="1" s="1"/>
  <c r="M34" i="1"/>
  <c r="X34" i="1" s="1"/>
  <c r="M35" i="1"/>
  <c r="X35" i="1" s="1"/>
  <c r="M36" i="1"/>
  <c r="X36" i="1" s="1"/>
  <c r="M37" i="1"/>
  <c r="X37" i="1" s="1"/>
  <c r="M38" i="1"/>
  <c r="X38" i="1" s="1"/>
  <c r="M39" i="1"/>
  <c r="X39" i="1" s="1"/>
  <c r="M40" i="1"/>
  <c r="X40" i="1" s="1"/>
  <c r="M41" i="1"/>
  <c r="X41" i="1" s="1"/>
  <c r="M42" i="1"/>
  <c r="X42" i="1" s="1"/>
  <c r="M43" i="1"/>
  <c r="X43" i="1" s="1"/>
  <c r="M44" i="1"/>
  <c r="X44" i="1" s="1"/>
  <c r="M45" i="1"/>
  <c r="X45" i="1" s="1"/>
  <c r="M46" i="1"/>
  <c r="X46" i="1" s="1"/>
  <c r="M47" i="1"/>
  <c r="X47" i="1" s="1"/>
  <c r="M48" i="1"/>
  <c r="X48" i="1" s="1"/>
  <c r="M49" i="1"/>
  <c r="X49" i="1" s="1"/>
  <c r="M50" i="1"/>
  <c r="X50" i="1" s="1"/>
  <c r="M51" i="1"/>
  <c r="X51" i="1" s="1"/>
  <c r="M52" i="1"/>
  <c r="X52" i="1" s="1"/>
  <c r="M53" i="1"/>
  <c r="X53" i="1" s="1"/>
  <c r="M54" i="1"/>
  <c r="X54" i="1" s="1"/>
  <c r="M58" i="1"/>
  <c r="X58" i="1" s="1"/>
  <c r="M59" i="1"/>
  <c r="X59" i="1" s="1"/>
  <c r="M60" i="1"/>
  <c r="X60" i="1" s="1"/>
  <c r="M62" i="1"/>
  <c r="X62" i="1" s="1"/>
  <c r="M63" i="1"/>
  <c r="X63" i="1" s="1"/>
  <c r="M66" i="1"/>
  <c r="X66" i="1" s="1"/>
  <c r="M67" i="1"/>
  <c r="X67" i="1" s="1"/>
  <c r="M68" i="1"/>
  <c r="X68" i="1" s="1"/>
  <c r="M69" i="1"/>
  <c r="X69" i="1" s="1"/>
  <c r="M71" i="1"/>
  <c r="X71" i="1" s="1"/>
  <c r="M72" i="1"/>
  <c r="X72" i="1" s="1"/>
  <c r="M73" i="1"/>
  <c r="X73" i="1" s="1"/>
  <c r="M74" i="1"/>
  <c r="X74" i="1" s="1"/>
  <c r="M75" i="1"/>
  <c r="X75" i="1" s="1"/>
  <c r="M76" i="1"/>
  <c r="X76" i="1" s="1"/>
  <c r="M78" i="1"/>
  <c r="X78" i="1" s="1"/>
  <c r="M79" i="1"/>
  <c r="X79" i="1" s="1"/>
  <c r="M80" i="1"/>
  <c r="X80" i="1" s="1"/>
  <c r="M82" i="1"/>
  <c r="X82" i="1" s="1"/>
  <c r="M83" i="1"/>
  <c r="X83" i="1" s="1"/>
  <c r="M84" i="1"/>
  <c r="X84" i="1" s="1"/>
  <c r="M86" i="1"/>
  <c r="X86" i="1" s="1"/>
  <c r="M87" i="1"/>
  <c r="X87" i="1" s="1"/>
  <c r="M88" i="1"/>
  <c r="X88" i="1" s="1"/>
  <c r="M89" i="1"/>
  <c r="X89" i="1" s="1"/>
  <c r="M90" i="1"/>
  <c r="X90" i="1" s="1"/>
  <c r="L52" i="1"/>
  <c r="W52" i="1" s="1"/>
  <c r="L78" i="1"/>
  <c r="W78" i="1" s="1"/>
  <c r="L79" i="1"/>
  <c r="W79" i="1" s="1"/>
  <c r="L11" i="1"/>
  <c r="W11" i="1" s="1"/>
  <c r="L70" i="1"/>
  <c r="W70" i="1" s="1"/>
  <c r="L81" i="1"/>
  <c r="W81" i="1" s="1"/>
  <c r="L92" i="1"/>
  <c r="W92" i="1" s="1"/>
  <c r="R4" i="1"/>
  <c r="L5" i="1"/>
  <c r="W5" i="1" s="1"/>
  <c r="R5" i="1"/>
  <c r="L6" i="1"/>
  <c r="W6" i="1" s="1"/>
  <c r="R6" i="1"/>
  <c r="L7" i="1"/>
  <c r="W7" i="1" s="1"/>
  <c r="R7" i="1"/>
  <c r="R8" i="1"/>
  <c r="S8" i="1" s="1"/>
  <c r="R9" i="1"/>
  <c r="S9" i="1" s="1"/>
  <c r="R10" i="1"/>
  <c r="R11" i="1"/>
  <c r="R12" i="1"/>
  <c r="R13" i="1"/>
  <c r="R14" i="1"/>
  <c r="R15" i="1"/>
  <c r="R16" i="1"/>
  <c r="R17" i="1"/>
  <c r="R18" i="1"/>
  <c r="R19" i="1"/>
  <c r="S19" i="1" s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L55" i="1"/>
  <c r="W55" i="1" s="1"/>
  <c r="R55" i="1"/>
  <c r="L56" i="1"/>
  <c r="W56" i="1" s="1"/>
  <c r="R56" i="1"/>
  <c r="R58" i="1"/>
  <c r="R59" i="1"/>
  <c r="R60" i="1"/>
  <c r="L61" i="1"/>
  <c r="W61" i="1" s="1"/>
  <c r="R61" i="1"/>
  <c r="R62" i="1"/>
  <c r="R63" i="1"/>
  <c r="L64" i="1"/>
  <c r="W64" i="1" s="1"/>
  <c r="R64" i="1"/>
  <c r="L65" i="1"/>
  <c r="W65" i="1" s="1"/>
  <c r="R65" i="1"/>
  <c r="R66" i="1"/>
  <c r="R67" i="1"/>
  <c r="R68" i="1"/>
  <c r="R69" i="1"/>
  <c r="R70" i="1"/>
  <c r="R71" i="1"/>
  <c r="R72" i="1"/>
  <c r="R73" i="1"/>
  <c r="R74" i="1"/>
  <c r="R75" i="1"/>
  <c r="R76" i="1"/>
  <c r="L77" i="1"/>
  <c r="W77" i="1" s="1"/>
  <c r="R77" i="1"/>
  <c r="R78" i="1"/>
  <c r="R79" i="1"/>
  <c r="R80" i="1"/>
  <c r="R81" i="1"/>
  <c r="R82" i="1"/>
  <c r="R83" i="1"/>
  <c r="R84" i="1"/>
  <c r="L85" i="1"/>
  <c r="W85" i="1" s="1"/>
  <c r="R85" i="1"/>
  <c r="R86" i="1"/>
  <c r="R87" i="1"/>
  <c r="R88" i="1"/>
  <c r="L91" i="1"/>
  <c r="W91" i="1" s="1"/>
  <c r="R91" i="1"/>
  <c r="R89" i="1"/>
  <c r="R90" i="1"/>
  <c r="R92" i="1"/>
  <c r="M5" i="1"/>
  <c r="X5" i="1" s="1"/>
  <c r="M6" i="1"/>
  <c r="X6" i="1" s="1"/>
  <c r="M7" i="1"/>
  <c r="X7" i="1" s="1"/>
  <c r="M11" i="1"/>
  <c r="X11" i="1" s="1"/>
  <c r="M55" i="1"/>
  <c r="X55" i="1" s="1"/>
  <c r="M56" i="1"/>
  <c r="X56" i="1" s="1"/>
  <c r="M91" i="1"/>
  <c r="X91" i="1" s="1"/>
  <c r="M61" i="1"/>
  <c r="M64" i="1"/>
  <c r="X64" i="1" s="1"/>
  <c r="M65" i="1"/>
  <c r="X65" i="1" s="1"/>
  <c r="M70" i="1"/>
  <c r="X70" i="1" s="1"/>
  <c r="M77" i="1"/>
  <c r="X77" i="1" s="1"/>
  <c r="M81" i="1"/>
  <c r="X81" i="1" s="1"/>
  <c r="M85" i="1"/>
  <c r="X85" i="1" s="1"/>
  <c r="M92" i="1"/>
  <c r="X92" i="1" s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91" i="1"/>
  <c r="Q89" i="1"/>
  <c r="Q90" i="1"/>
  <c r="Q92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91" i="1"/>
  <c r="P89" i="1"/>
  <c r="P90" i="1"/>
  <c r="P92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91" i="1"/>
  <c r="O89" i="1"/>
  <c r="O90" i="1"/>
  <c r="O92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5" i="1"/>
  <c r="N26" i="1"/>
  <c r="N27" i="1"/>
  <c r="N29" i="1"/>
  <c r="N30" i="1"/>
  <c r="N31" i="1"/>
  <c r="N32" i="1"/>
  <c r="N33" i="1"/>
  <c r="N36" i="1"/>
  <c r="N37" i="1"/>
  <c r="N38" i="1"/>
  <c r="N39" i="1"/>
  <c r="N40" i="1"/>
  <c r="N43" i="1"/>
  <c r="N44" i="1"/>
  <c r="N48" i="1"/>
  <c r="N49" i="1"/>
  <c r="N50" i="1"/>
  <c r="N51" i="1"/>
  <c r="N52" i="1"/>
  <c r="N53" i="1"/>
  <c r="N54" i="1"/>
  <c r="N55" i="1"/>
  <c r="N56" i="1"/>
  <c r="N87" i="1"/>
  <c r="N91" i="1"/>
  <c r="N24" i="1"/>
  <c r="N28" i="1"/>
  <c r="N34" i="1"/>
  <c r="N35" i="1"/>
  <c r="N41" i="1"/>
  <c r="N42" i="1"/>
  <c r="N45" i="1"/>
  <c r="N46" i="1"/>
  <c r="N4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8" i="1"/>
  <c r="N89" i="1"/>
  <c r="N90" i="1"/>
  <c r="N92" i="1"/>
  <c r="X61" i="1"/>
  <c r="Z18" i="1" l="1"/>
  <c r="S18" i="1"/>
  <c r="S54" i="1"/>
  <c r="S41" i="1"/>
  <c r="W83" i="1"/>
  <c r="Y83" i="1" s="1"/>
  <c r="W24" i="1"/>
  <c r="Y24" i="1" s="1"/>
  <c r="W88" i="1"/>
  <c r="Y88" i="1" s="1"/>
  <c r="W72" i="1"/>
  <c r="Y72" i="1" s="1"/>
  <c r="W53" i="1"/>
  <c r="Y53" i="1" s="1"/>
  <c r="W29" i="1"/>
  <c r="Y29" i="1" s="1"/>
  <c r="W87" i="1"/>
  <c r="Y87" i="1" s="1"/>
  <c r="W69" i="1"/>
  <c r="Y69" i="1" s="1"/>
  <c r="W38" i="1"/>
  <c r="Y38" i="1" s="1"/>
  <c r="W66" i="1"/>
  <c r="W35" i="1"/>
  <c r="Y35" i="1" s="1"/>
  <c r="W46" i="1"/>
  <c r="Y46" i="1" s="1"/>
  <c r="W62" i="1"/>
  <c r="Y62" i="1" s="1"/>
  <c r="W10" i="1"/>
  <c r="W60" i="1"/>
  <c r="Y60" i="1" s="1"/>
  <c r="W32" i="1"/>
  <c r="Y31" i="1" s="1"/>
  <c r="W4" i="1"/>
  <c r="Y4" i="1" s="1"/>
  <c r="Z75" i="1"/>
  <c r="W75" i="1"/>
  <c r="Y75" i="1" s="1"/>
  <c r="W59" i="1"/>
  <c r="Z8" i="1"/>
  <c r="W8" i="1"/>
  <c r="Z71" i="1"/>
  <c r="W71" i="1"/>
  <c r="Y71" i="1" s="1"/>
  <c r="W47" i="1"/>
  <c r="Y47" i="1" s="1"/>
  <c r="W34" i="1"/>
  <c r="Z33" i="1"/>
  <c r="W33" i="1"/>
  <c r="W90" i="1"/>
  <c r="Y90" i="1" s="1"/>
  <c r="W58" i="1"/>
  <c r="Z42" i="1"/>
  <c r="W42" i="1"/>
  <c r="Y42" i="1" s="1"/>
  <c r="W86" i="1"/>
  <c r="Y86" i="1" s="1"/>
  <c r="W50" i="1"/>
  <c r="Z37" i="1"/>
  <c r="W37" i="1"/>
  <c r="Y37" i="1" s="1"/>
  <c r="W67" i="1"/>
  <c r="W14" i="1"/>
  <c r="Y14" i="1" s="1"/>
  <c r="W82" i="1"/>
  <c r="W80" i="1"/>
  <c r="Y80" i="1" s="1"/>
  <c r="W44" i="1"/>
  <c r="Y44" i="1" s="1"/>
  <c r="Z9" i="1"/>
  <c r="W9" i="1"/>
  <c r="Y9" i="1" s="1"/>
  <c r="W54" i="1"/>
  <c r="Y54" i="1" s="1"/>
  <c r="W41" i="1"/>
  <c r="Y40" i="1" s="1"/>
  <c r="S72" i="1"/>
  <c r="S28" i="1"/>
  <c r="S88" i="1"/>
  <c r="S37" i="1"/>
  <c r="Y20" i="1"/>
  <c r="Y10" i="1"/>
  <c r="Z54" i="1"/>
  <c r="S79" i="1"/>
  <c r="S23" i="1"/>
  <c r="S56" i="1"/>
  <c r="S90" i="1"/>
  <c r="S35" i="1"/>
  <c r="S70" i="1"/>
  <c r="Z72" i="1"/>
  <c r="S38" i="1"/>
  <c r="Z58" i="1"/>
  <c r="S83" i="1"/>
  <c r="S5" i="1"/>
  <c r="S47" i="1"/>
  <c r="S36" i="1"/>
  <c r="S24" i="1"/>
  <c r="Z47" i="1"/>
  <c r="S71" i="1"/>
  <c r="S42" i="1"/>
  <c r="S32" i="1"/>
  <c r="S78" i="1"/>
  <c r="S77" i="1"/>
  <c r="S59" i="1"/>
  <c r="Z90" i="1"/>
  <c r="Z10" i="1"/>
  <c r="S75" i="1"/>
  <c r="S65" i="1"/>
  <c r="S58" i="1"/>
  <c r="S11" i="1"/>
  <c r="Z83" i="1"/>
  <c r="S87" i="1"/>
  <c r="S60" i="1"/>
  <c r="Z16" i="1"/>
  <c r="S46" i="1"/>
  <c r="S53" i="1"/>
  <c r="S34" i="1"/>
  <c r="S66" i="1"/>
  <c r="S80" i="1"/>
  <c r="S48" i="1"/>
  <c r="S92" i="1"/>
  <c r="S55" i="1"/>
  <c r="S86" i="1"/>
  <c r="S7" i="1"/>
  <c r="Z53" i="1"/>
  <c r="Z38" i="1"/>
  <c r="S76" i="1"/>
  <c r="S33" i="1"/>
  <c r="Z88" i="1"/>
  <c r="S51" i="1"/>
  <c r="S12" i="1"/>
  <c r="S85" i="1"/>
  <c r="S50" i="1"/>
  <c r="Z82" i="1"/>
  <c r="Z24" i="1"/>
  <c r="S30" i="1"/>
  <c r="S10" i="1"/>
  <c r="S64" i="1"/>
  <c r="Z48" i="1"/>
  <c r="S17" i="1"/>
  <c r="S52" i="1"/>
  <c r="Y84" i="1"/>
  <c r="S74" i="1"/>
  <c r="Z68" i="1"/>
  <c r="S39" i="1"/>
  <c r="Z84" i="1"/>
  <c r="Y89" i="1"/>
  <c r="S73" i="1"/>
  <c r="S14" i="1"/>
  <c r="S6" i="1"/>
  <c r="Z73" i="1"/>
  <c r="Z39" i="1"/>
  <c r="Y63" i="1"/>
  <c r="Z35" i="1"/>
  <c r="Z30" i="1"/>
  <c r="S16" i="1"/>
  <c r="Z87" i="1"/>
  <c r="Y8" i="1"/>
  <c r="S89" i="1"/>
  <c r="S84" i="1"/>
  <c r="S57" i="1"/>
  <c r="Z62" i="1"/>
  <c r="Z40" i="1"/>
  <c r="S67" i="1"/>
  <c r="S29" i="1"/>
  <c r="Z60" i="1"/>
  <c r="Z29" i="1"/>
  <c r="S15" i="1"/>
  <c r="Z66" i="1"/>
  <c r="Z69" i="1"/>
  <c r="S91" i="1"/>
  <c r="S82" i="1"/>
  <c r="Z89" i="1"/>
  <c r="Z86" i="1"/>
  <c r="Y74" i="1"/>
  <c r="Y68" i="1"/>
  <c r="Y51" i="1"/>
  <c r="Y45" i="1"/>
  <c r="Y39" i="1"/>
  <c r="S21" i="1"/>
  <c r="Z20" i="1"/>
  <c r="Y12" i="1"/>
  <c r="Z51" i="1"/>
  <c r="Z15" i="1"/>
  <c r="Y73" i="1"/>
  <c r="Z44" i="1"/>
  <c r="S26" i="1"/>
  <c r="S49" i="1"/>
  <c r="S31" i="1"/>
  <c r="Z12" i="1"/>
  <c r="S81" i="1"/>
  <c r="Z80" i="1"/>
  <c r="Z46" i="1"/>
  <c r="Y82" i="1"/>
  <c r="S43" i="1"/>
  <c r="S25" i="1"/>
  <c r="Y16" i="1"/>
  <c r="S69" i="1"/>
  <c r="S40" i="1"/>
  <c r="S22" i="1"/>
  <c r="S45" i="1"/>
  <c r="S27" i="1"/>
  <c r="S68" i="1"/>
  <c r="S63" i="1"/>
  <c r="S62" i="1"/>
  <c r="S4" i="1"/>
  <c r="Z45" i="1"/>
  <c r="Z27" i="1"/>
  <c r="Z74" i="1"/>
  <c r="Z31" i="1"/>
  <c r="S44" i="1"/>
  <c r="S20" i="1"/>
  <c r="S61" i="1"/>
  <c r="Z63" i="1"/>
  <c r="Z22" i="1"/>
  <c r="S13" i="1"/>
  <c r="Y33" i="1" l="1"/>
  <c r="Y58" i="1"/>
  <c r="Y27" i="1"/>
  <c r="Y22" i="1"/>
  <c r="Y18" i="1"/>
  <c r="Y48" i="1"/>
  <c r="Y66" i="1"/>
</calcChain>
</file>

<file path=xl/sharedStrings.xml><?xml version="1.0" encoding="utf-8"?>
<sst xmlns="http://schemas.openxmlformats.org/spreadsheetml/2006/main" count="460" uniqueCount="147">
  <si>
    <t>Leg/Exp</t>
  </si>
  <si>
    <t>Site</t>
  </si>
  <si>
    <t>Hole</t>
  </si>
  <si>
    <t>Core</t>
  </si>
  <si>
    <t>Type</t>
  </si>
  <si>
    <t>Section</t>
  </si>
  <si>
    <t>Interval (cm)</t>
  </si>
  <si>
    <t>mbsl</t>
  </si>
  <si>
    <t>Top</t>
  </si>
  <si>
    <t>Bottom</t>
  </si>
  <si>
    <t>DATUM</t>
  </si>
  <si>
    <t>A</t>
  </si>
  <si>
    <t>R</t>
  </si>
  <si>
    <t>CC</t>
  </si>
  <si>
    <t>contamination</t>
  </si>
  <si>
    <t>BIT</t>
  </si>
  <si>
    <t>Top C17n.1n</t>
  </si>
  <si>
    <t>Top C18n.1n</t>
  </si>
  <si>
    <t>pebbles, not enough material!</t>
  </si>
  <si>
    <t>Base C13n</t>
  </si>
  <si>
    <r>
      <t xml:space="preserve">HO of </t>
    </r>
    <r>
      <rPr>
        <i/>
        <sz val="8"/>
        <rFont val="Arial"/>
        <family val="2"/>
      </rPr>
      <t>Reticulofenestra umbilicus</t>
    </r>
    <r>
      <rPr>
        <sz val="8"/>
        <rFont val="Arial"/>
        <family val="2"/>
      </rPr>
      <t xml:space="preserve"> (&gt;14 µm)</t>
    </r>
  </si>
  <si>
    <t>MI</t>
  </si>
  <si>
    <t>%GDGT-0</t>
  </si>
  <si>
    <t>base C17n.1n</t>
  </si>
  <si>
    <t>base of normal polarity</t>
  </si>
  <si>
    <t xml:space="preserve"> reverse</t>
  </si>
  <si>
    <t>reverse top</t>
  </si>
  <si>
    <t>top normal</t>
  </si>
  <si>
    <t>base normal?</t>
  </si>
  <si>
    <t>top normal C13n</t>
  </si>
  <si>
    <t>C13r top</t>
  </si>
  <si>
    <t>C13r base</t>
  </si>
  <si>
    <t>normal</t>
  </si>
  <si>
    <t>top C16r</t>
  </si>
  <si>
    <t>base C16r</t>
  </si>
  <si>
    <t>Depth</t>
  </si>
  <si>
    <t>Area 1302</t>
  </si>
  <si>
    <t>Area 1300</t>
  </si>
  <si>
    <t>Area 1298</t>
  </si>
  <si>
    <t>Area 1296</t>
  </si>
  <si>
    <t>Area 1292</t>
  </si>
  <si>
    <t>Area 1292'</t>
  </si>
  <si>
    <t>Area 1050</t>
  </si>
  <si>
    <t>Area 1036</t>
  </si>
  <si>
    <t>Area 1022</t>
  </si>
  <si>
    <t>Area 744</t>
  </si>
  <si>
    <t>TEX86-H</t>
  </si>
  <si>
    <t>TEX86-L</t>
  </si>
  <si>
    <t>SST-H</t>
  </si>
  <si>
    <t>SST-L</t>
  </si>
  <si>
    <t>647A_C17_S1_0</t>
  </si>
  <si>
    <t>647A_C17_S1_114</t>
  </si>
  <si>
    <t>647A_C26_S1_4</t>
  </si>
  <si>
    <t>GDGT-0</t>
  </si>
  <si>
    <t>GDGT-1</t>
  </si>
  <si>
    <t>GDGT-2</t>
  </si>
  <si>
    <t>GDGT-3</t>
  </si>
  <si>
    <t>crenarchaeol</t>
  </si>
  <si>
    <t>crenarchaeol'</t>
  </si>
  <si>
    <t>Cren'</t>
  </si>
  <si>
    <t>RI</t>
  </si>
  <si>
    <t>ΔRI</t>
  </si>
  <si>
    <r>
      <t>SST</t>
    </r>
    <r>
      <rPr>
        <vertAlign val="subscript"/>
        <sz val="11"/>
        <rFont val="Calibri"/>
        <family val="2"/>
        <scheme val="minor"/>
      </rPr>
      <t>TEXH86</t>
    </r>
    <r>
      <rPr>
        <sz val="11"/>
        <rFont val="Calibri"/>
        <family val="2"/>
        <scheme val="minor"/>
      </rPr>
      <t>-only valid data</t>
    </r>
  </si>
  <si>
    <t>TEX86-only valid</t>
  </si>
  <si>
    <t>depth (mbsf)</t>
  </si>
  <si>
    <t>Inputs</t>
  </si>
  <si>
    <t xml:space="preserve"> </t>
  </si>
  <si>
    <t>TEX86</t>
  </si>
  <si>
    <t>5th</t>
  </si>
  <si>
    <t>50th</t>
  </si>
  <si>
    <t>95th</t>
  </si>
  <si>
    <t>Prior Mean</t>
  </si>
  <si>
    <t>Prior STD</t>
  </si>
  <si>
    <t>Search Tolerance</t>
  </si>
  <si>
    <t>Number of Samples</t>
  </si>
  <si>
    <t>Site Location</t>
  </si>
  <si>
    <t>(45.0;-45.0)</t>
  </si>
  <si>
    <t>Analog Location</t>
  </si>
  <si>
    <t>(110.0;20.0)</t>
  </si>
  <si>
    <t>(110.0;0.0)</t>
  </si>
  <si>
    <t>(-10.0;20.0)</t>
  </si>
  <si>
    <t>(-90.0;0.0)</t>
  </si>
  <si>
    <t>(10.0;0.0)</t>
  </si>
  <si>
    <t>(-50.0;0.0)</t>
  </si>
  <si>
    <t>(-30.0;0.0)</t>
  </si>
  <si>
    <t>(-10.0;40.0)</t>
  </si>
  <si>
    <t>(-50.0;-20.0)</t>
  </si>
  <si>
    <t>(130.0;20.0)</t>
  </si>
  <si>
    <t>(150.0;0.0)</t>
  </si>
  <si>
    <t>(50.0;-20.0)</t>
  </si>
  <si>
    <t>(130.0;0.0)</t>
  </si>
  <si>
    <t>(170.0;0.0)</t>
  </si>
  <si>
    <t>(-30.0;-20.0)</t>
  </si>
  <si>
    <t>(-10.0;0.0)</t>
  </si>
  <si>
    <t>(-90.0;20.0)</t>
  </si>
  <si>
    <t>(-70.0;20.0)</t>
  </si>
  <si>
    <t>(150.0;-20.0)</t>
  </si>
  <si>
    <t>(-170.0;0.0)</t>
  </si>
  <si>
    <t>(-30.0;20.0)</t>
  </si>
  <si>
    <t>(110.0;-20.0)</t>
  </si>
  <si>
    <t>rt 37:3</t>
  </si>
  <si>
    <t>area 37:3</t>
  </si>
  <si>
    <t>rt 37:2</t>
  </si>
  <si>
    <t>area 37:2</t>
  </si>
  <si>
    <t>UK37"</t>
  </si>
  <si>
    <t>SST(Muller)</t>
  </si>
  <si>
    <t>SAMPLE</t>
  </si>
  <si>
    <t>avg_Uk37_SST</t>
  </si>
  <si>
    <t>647A_C15_S1</t>
  </si>
  <si>
    <t>647A_C15_S3</t>
  </si>
  <si>
    <t>647A_C16_S1</t>
  </si>
  <si>
    <t>647A_C16_S3</t>
  </si>
  <si>
    <t>647A_C17_S4</t>
  </si>
  <si>
    <t>647A_C17_S6</t>
  </si>
  <si>
    <t>647A_C18_S1</t>
  </si>
  <si>
    <t>647A_C18_S2</t>
  </si>
  <si>
    <t>647A_C19_S1</t>
  </si>
  <si>
    <t>647A-C19_S3</t>
  </si>
  <si>
    <t>647A_C19_S6</t>
  </si>
  <si>
    <t>647A_C20_S2</t>
  </si>
  <si>
    <t>647A_C19_S3</t>
  </si>
  <si>
    <t>647A_C20_S6</t>
  </si>
  <si>
    <t>647A_C21_S2</t>
  </si>
  <si>
    <t>647A_C21_S4</t>
  </si>
  <si>
    <t>647A_C22_S1</t>
  </si>
  <si>
    <t>647A_C23_S1</t>
  </si>
  <si>
    <t>647A_C23_S2</t>
  </si>
  <si>
    <t>647A_C23_S4</t>
  </si>
  <si>
    <t>647A_C23_S6</t>
  </si>
  <si>
    <t>647A_C24_S1_10</t>
  </si>
  <si>
    <t>647A_C24_S1_108</t>
  </si>
  <si>
    <t>647A_C25_S1</t>
  </si>
  <si>
    <t>647A_C25_S2</t>
  </si>
  <si>
    <t>647A_C25_S4</t>
  </si>
  <si>
    <t>647A_C25_S5</t>
  </si>
  <si>
    <t>647A_C25_CC</t>
  </si>
  <si>
    <t>UK-n</t>
  </si>
  <si>
    <t>UK-p</t>
  </si>
  <si>
    <t>low concentration of GDGTs</t>
  </si>
  <si>
    <r>
      <t xml:space="preserve">In yellow: samples removed from TEX86: either BIT or </t>
    </r>
    <r>
      <rPr>
        <sz val="11"/>
        <rFont val="Calibri"/>
        <family val="2"/>
      </rPr>
      <t>Δ</t>
    </r>
    <r>
      <rPr>
        <sz val="8.8000000000000007"/>
        <rFont val="Calibri"/>
        <family val="2"/>
      </rPr>
      <t>RI too high</t>
    </r>
  </si>
  <si>
    <t>Top C9n</t>
  </si>
  <si>
    <t>GTS2012</t>
  </si>
  <si>
    <t>GDGT-2/GDGT-3</t>
  </si>
  <si>
    <t>GDGT-0/Cren</t>
  </si>
  <si>
    <t>GDGT-2/Cren</t>
  </si>
  <si>
    <t>Sample name</t>
  </si>
  <si>
    <t>Depth [mbsf]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</si>
</sst>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0.0"/>
    <numFmt numFmtId="167" formatCode="0.00000"/>
  </numFmts>
  <fonts count="15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8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</font>
    <font>
      <vertAlign val="subscript"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.8000000000000007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0" xfId="0" applyNumberFormat="1" applyFont="1"/>
    <xf numFmtId="2" fontId="3" fillId="0" borderId="0" xfId="0" applyNumberFormat="1" applyFont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2" fontId="3" fillId="3" borderId="3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/>
    <xf numFmtId="0" fontId="3" fillId="0" borderId="0" xfId="0" applyFont="1" applyFill="1" applyBorder="1"/>
    <xf numFmtId="0" fontId="2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/>
    </xf>
    <xf numFmtId="2" fontId="2" fillId="0" borderId="5" xfId="0" applyNumberFormat="1" applyFont="1" applyFill="1" applyBorder="1" applyAlignment="1">
      <alignment horizontal="center" vertical="center" textRotation="90"/>
    </xf>
    <xf numFmtId="0" fontId="3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11" fontId="7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166" fontId="8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11" fontId="7" fillId="0" borderId="0" xfId="0" applyNumberFormat="1" applyFont="1" applyFill="1" applyAlignment="1">
      <alignment horizontal="center"/>
    </xf>
    <xf numFmtId="11" fontId="8" fillId="0" borderId="0" xfId="0" applyNumberFormat="1" applyFont="1" applyFill="1" applyAlignment="1">
      <alignment horizontal="center"/>
    </xf>
    <xf numFmtId="0" fontId="7" fillId="0" borderId="0" xfId="0" applyFont="1" applyFill="1"/>
    <xf numFmtId="11" fontId="7" fillId="4" borderId="0" xfId="0" applyNumberFormat="1" applyFont="1" applyFill="1" applyAlignment="1">
      <alignment horizontal="center"/>
    </xf>
    <xf numFmtId="2" fontId="8" fillId="4" borderId="0" xfId="0" applyNumberFormat="1" applyFont="1" applyFill="1" applyAlignment="1">
      <alignment horizontal="center"/>
    </xf>
    <xf numFmtId="166" fontId="8" fillId="4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/>
    </xf>
    <xf numFmtId="166" fontId="8" fillId="0" borderId="0" xfId="0" applyNumberFormat="1" applyFont="1" applyFill="1" applyAlignment="1">
      <alignment horizontal="center"/>
    </xf>
    <xf numFmtId="2" fontId="7" fillId="0" borderId="0" xfId="0" applyNumberFormat="1" applyFont="1" applyAlignment="1">
      <alignment horizontal="center"/>
    </xf>
    <xf numFmtId="2" fontId="7" fillId="0" borderId="0" xfId="0" applyNumberFormat="1" applyFont="1" applyFill="1" applyAlignment="1">
      <alignment horizontal="center"/>
    </xf>
    <xf numFmtId="1" fontId="7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7" fillId="0" borderId="0" xfId="0" applyNumberFormat="1" applyFont="1" applyFill="1" applyAlignment="1">
      <alignment horizontal="center"/>
    </xf>
    <xf numFmtId="1" fontId="8" fillId="0" borderId="0" xfId="0" applyNumberFormat="1" applyFont="1" applyFill="1" applyAlignment="1">
      <alignment horizontal="center"/>
    </xf>
    <xf numFmtId="0" fontId="9" fillId="0" borderId="0" xfId="0" applyFont="1" applyFill="1"/>
    <xf numFmtId="2" fontId="6" fillId="0" borderId="0" xfId="0" applyNumberFormat="1" applyFont="1" applyFill="1" applyAlignment="1">
      <alignment horizontal="center"/>
    </xf>
    <xf numFmtId="11" fontId="7" fillId="5" borderId="0" xfId="0" applyNumberFormat="1" applyFont="1" applyFill="1" applyAlignment="1">
      <alignment horizontal="center"/>
    </xf>
    <xf numFmtId="2" fontId="8" fillId="5" borderId="0" xfId="0" applyNumberFormat="1" applyFont="1" applyFill="1" applyAlignment="1">
      <alignment horizontal="center"/>
    </xf>
    <xf numFmtId="2" fontId="7" fillId="5" borderId="0" xfId="0" applyNumberFormat="1" applyFont="1" applyFill="1" applyAlignment="1">
      <alignment horizontal="center"/>
    </xf>
    <xf numFmtId="1" fontId="7" fillId="5" borderId="0" xfId="0" applyNumberFormat="1" applyFont="1" applyFill="1" applyAlignment="1">
      <alignment horizontal="center"/>
    </xf>
    <xf numFmtId="166" fontId="8" fillId="5" borderId="0" xfId="0" applyNumberFormat="1" applyFont="1" applyFill="1" applyAlignment="1">
      <alignment horizontal="center"/>
    </xf>
    <xf numFmtId="2" fontId="7" fillId="4" borderId="0" xfId="0" applyNumberFormat="1" applyFont="1" applyFill="1" applyAlignment="1">
      <alignment horizontal="center"/>
    </xf>
    <xf numFmtId="1" fontId="7" fillId="4" borderId="0" xfId="0" applyNumberFormat="1" applyFont="1" applyFill="1" applyAlignment="1">
      <alignment horizontal="center"/>
    </xf>
    <xf numFmtId="11" fontId="8" fillId="5" borderId="0" xfId="0" applyNumberFormat="1" applyFont="1" applyFill="1" applyAlignment="1">
      <alignment horizontal="center"/>
    </xf>
    <xf numFmtId="11" fontId="8" fillId="4" borderId="0" xfId="0" applyNumberFormat="1" applyFont="1" applyFill="1" applyAlignment="1">
      <alignment horizontal="center"/>
    </xf>
    <xf numFmtId="167" fontId="7" fillId="0" borderId="0" xfId="0" applyNumberFormat="1" applyFont="1" applyFill="1"/>
    <xf numFmtId="2" fontId="7" fillId="6" borderId="0" xfId="0" applyNumberFormat="1" applyFont="1" applyFill="1" applyAlignment="1">
      <alignment horizontal="center"/>
    </xf>
    <xf numFmtId="11" fontId="7" fillId="6" borderId="0" xfId="0" applyNumberFormat="1" applyFont="1" applyFill="1" applyAlignment="1">
      <alignment horizontal="center"/>
    </xf>
    <xf numFmtId="2" fontId="8" fillId="6" borderId="0" xfId="0" applyNumberFormat="1" applyFont="1" applyFill="1" applyAlignment="1">
      <alignment horizontal="center"/>
    </xf>
    <xf numFmtId="1" fontId="7" fillId="6" borderId="0" xfId="0" applyNumberFormat="1" applyFont="1" applyFill="1" applyAlignment="1">
      <alignment horizontal="center"/>
    </xf>
    <xf numFmtId="2" fontId="12" fillId="6" borderId="0" xfId="0" applyNumberFormat="1" applyFont="1" applyFill="1" applyAlignment="1">
      <alignment horizontal="center"/>
    </xf>
    <xf numFmtId="166" fontId="8" fillId="6" borderId="0" xfId="0" applyNumberFormat="1" applyFont="1" applyFill="1" applyAlignment="1">
      <alignment horizontal="center"/>
    </xf>
    <xf numFmtId="2" fontId="10" fillId="6" borderId="0" xfId="0" applyNumberFormat="1" applyFont="1" applyFill="1" applyAlignment="1">
      <alignment horizontal="center"/>
    </xf>
    <xf numFmtId="11" fontId="8" fillId="6" borderId="0" xfId="0" applyNumberFormat="1" applyFont="1" applyFill="1" applyAlignment="1">
      <alignment horizontal="center"/>
    </xf>
    <xf numFmtId="0" fontId="13" fillId="0" borderId="0" xfId="0" applyFont="1"/>
    <xf numFmtId="2" fontId="5" fillId="3" borderId="3" xfId="0" applyNumberFormat="1" applyFont="1" applyFill="1" applyBorder="1" applyAlignment="1">
      <alignment horizontal="center" vertical="center"/>
    </xf>
    <xf numFmtId="0" fontId="0" fillId="0" borderId="0" xfId="0" applyAlignment="1"/>
    <xf numFmtId="0" fontId="7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0" fillId="8" borderId="0" xfId="0" applyFill="1" applyAlignment="1">
      <alignment horizontal="center"/>
    </xf>
    <xf numFmtId="166" fontId="0" fillId="8" borderId="0" xfId="0" applyNumberFormat="1" applyFill="1" applyAlignment="1">
      <alignment horizontal="center"/>
    </xf>
    <xf numFmtId="0" fontId="0" fillId="8" borderId="0" xfId="0" applyFill="1" applyBorder="1" applyAlignment="1">
      <alignment horizontal="center"/>
    </xf>
    <xf numFmtId="166" fontId="0" fillId="8" borderId="0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166" fontId="0" fillId="8" borderId="1" xfId="0" applyNumberForma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 wrapText="1"/>
    </xf>
    <xf numFmtId="2" fontId="2" fillId="7" borderId="3" xfId="0" applyNumberFormat="1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center" vertical="center"/>
    </xf>
    <xf numFmtId="2" fontId="5" fillId="7" borderId="3" xfId="0" applyNumberFormat="1" applyFont="1" applyFill="1" applyBorder="1" applyAlignment="1">
      <alignment horizontal="center" vertical="center"/>
    </xf>
    <xf numFmtId="0" fontId="5" fillId="7" borderId="3" xfId="0" applyNumberFormat="1" applyFont="1" applyFill="1" applyBorder="1" applyAlignment="1">
      <alignment horizontal="center" vertical="center"/>
    </xf>
    <xf numFmtId="2" fontId="5" fillId="7" borderId="0" xfId="0" applyNumberFormat="1" applyFont="1" applyFill="1" applyBorder="1" applyAlignment="1">
      <alignment horizontal="center" wrapText="1"/>
    </xf>
    <xf numFmtId="2" fontId="5" fillId="9" borderId="3" xfId="0" applyNumberFormat="1" applyFont="1" applyFill="1" applyBorder="1" applyAlignment="1">
      <alignment horizontal="center" vertical="center"/>
    </xf>
    <xf numFmtId="0" fontId="5" fillId="9" borderId="0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/>
    </xf>
    <xf numFmtId="2" fontId="7" fillId="6" borderId="0" xfId="0" applyNumberFormat="1" applyFont="1" applyFill="1" applyAlignment="1">
      <alignment horizontal="left"/>
    </xf>
    <xf numFmtId="0" fontId="0" fillId="0" borderId="0" xfId="0" applyAlignment="1"/>
    <xf numFmtId="2" fontId="3" fillId="0" borderId="5" xfId="0" applyNumberFormat="1" applyFont="1" applyBorder="1" applyAlignment="1">
      <alignment horizontal="center" vertical="center" wrapText="1"/>
    </xf>
    <xf numFmtId="2" fontId="3" fillId="3" borderId="0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01CC3"/>
      <color rgb="FFC844AC"/>
      <color rgb="FFF2C7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6"/>
  <sheetViews>
    <sheetView zoomScale="90" zoomScaleNormal="90" workbookViewId="0">
      <selection activeCell="K1" sqref="K1:K1048576"/>
    </sheetView>
  </sheetViews>
  <sheetFormatPr defaultColWidth="9.109375" defaultRowHeight="10.199999999999999" x14ac:dyDescent="0.2"/>
  <cols>
    <col min="1" max="2" width="4" style="2" bestFit="1" customWidth="1"/>
    <col min="3" max="5" width="3.33203125" style="2" bestFit="1" customWidth="1"/>
    <col min="6" max="6" width="3.5546875" style="2" bestFit="1" customWidth="1"/>
    <col min="7" max="7" width="4" style="2" bestFit="1" customWidth="1"/>
    <col min="8" max="8" width="5.6640625" style="2" bestFit="1" customWidth="1"/>
    <col min="9" max="9" width="6.44140625" style="7" bestFit="1" customWidth="1"/>
    <col min="10" max="10" width="23" style="1" bestFit="1" customWidth="1"/>
    <col min="11" max="11" width="7.6640625" style="7" bestFit="1" customWidth="1"/>
    <col min="12" max="12" width="4.88671875" style="1" bestFit="1" customWidth="1"/>
    <col min="13" max="16384" width="9.109375" style="2"/>
  </cols>
  <sheetData>
    <row r="1" spans="1:12" ht="78" customHeight="1" x14ac:dyDescent="0.2">
      <c r="A1" s="30" t="s">
        <v>0</v>
      </c>
      <c r="B1" s="30" t="s">
        <v>1</v>
      </c>
      <c r="C1" s="30" t="s">
        <v>2</v>
      </c>
      <c r="D1" s="30" t="s">
        <v>3</v>
      </c>
      <c r="E1" s="30" t="s">
        <v>4</v>
      </c>
      <c r="F1" s="30" t="s">
        <v>5</v>
      </c>
      <c r="G1" s="97" t="s">
        <v>6</v>
      </c>
      <c r="H1" s="97"/>
      <c r="I1" s="31" t="s">
        <v>7</v>
      </c>
      <c r="J1" s="32" t="s">
        <v>10</v>
      </c>
      <c r="K1" s="100" t="s">
        <v>141</v>
      </c>
    </row>
    <row r="2" spans="1:12" ht="36.75" customHeight="1" x14ac:dyDescent="0.2">
      <c r="A2" s="3"/>
      <c r="B2" s="4"/>
      <c r="C2" s="4"/>
      <c r="D2" s="4"/>
      <c r="E2" s="4"/>
      <c r="F2" s="4"/>
      <c r="G2" s="5" t="s">
        <v>8</v>
      </c>
      <c r="H2" s="5" t="s">
        <v>9</v>
      </c>
      <c r="I2" s="6"/>
      <c r="J2" s="24"/>
      <c r="K2" s="20"/>
    </row>
    <row r="3" spans="1:12" x14ac:dyDescent="0.2">
      <c r="A3" s="9" t="s">
        <v>8</v>
      </c>
      <c r="B3" s="10"/>
      <c r="C3" s="10"/>
      <c r="D3" s="10"/>
      <c r="E3" s="10"/>
      <c r="F3" s="10"/>
      <c r="G3" s="11"/>
      <c r="H3" s="11"/>
      <c r="I3" s="77">
        <v>135.4</v>
      </c>
      <c r="J3" s="13" t="s">
        <v>140</v>
      </c>
      <c r="K3" s="20"/>
    </row>
    <row r="4" spans="1:12" x14ac:dyDescent="0.2">
      <c r="A4" s="9">
        <v>105</v>
      </c>
      <c r="B4" s="10">
        <v>647</v>
      </c>
      <c r="C4" s="10" t="s">
        <v>11</v>
      </c>
      <c r="D4" s="10">
        <v>15</v>
      </c>
      <c r="E4" s="10" t="s">
        <v>12</v>
      </c>
      <c r="F4" s="10">
        <v>1</v>
      </c>
      <c r="G4" s="10">
        <v>10</v>
      </c>
      <c r="H4" s="10">
        <v>20</v>
      </c>
      <c r="I4" s="6">
        <v>135.5</v>
      </c>
      <c r="J4" s="24"/>
      <c r="K4" s="20"/>
      <c r="L4" s="8"/>
    </row>
    <row r="5" spans="1:12" x14ac:dyDescent="0.2">
      <c r="A5" s="9">
        <v>105</v>
      </c>
      <c r="B5" s="10">
        <v>647</v>
      </c>
      <c r="C5" s="10" t="s">
        <v>11</v>
      </c>
      <c r="D5" s="10">
        <v>15</v>
      </c>
      <c r="E5" s="10" t="s">
        <v>12</v>
      </c>
      <c r="F5" s="10">
        <v>3</v>
      </c>
      <c r="G5" s="10">
        <v>80</v>
      </c>
      <c r="H5" s="10">
        <v>82</v>
      </c>
      <c r="I5" s="6">
        <v>139.19999999999999</v>
      </c>
      <c r="J5" s="24"/>
      <c r="K5" s="20"/>
      <c r="L5" s="8"/>
    </row>
    <row r="6" spans="1:12" x14ac:dyDescent="0.2">
      <c r="A6" s="9">
        <v>105</v>
      </c>
      <c r="B6" s="10">
        <v>647</v>
      </c>
      <c r="C6" s="10" t="s">
        <v>11</v>
      </c>
      <c r="D6" s="14">
        <v>16</v>
      </c>
      <c r="E6" s="10" t="s">
        <v>12</v>
      </c>
      <c r="F6" s="14">
        <v>1</v>
      </c>
      <c r="G6" s="14">
        <v>3</v>
      </c>
      <c r="H6" s="14">
        <v>5</v>
      </c>
      <c r="I6" s="6">
        <v>145.13</v>
      </c>
      <c r="J6" s="24"/>
      <c r="K6" s="20"/>
      <c r="L6" s="8"/>
    </row>
    <row r="7" spans="1:12" x14ac:dyDescent="0.2">
      <c r="A7" s="9">
        <v>105</v>
      </c>
      <c r="B7" s="10">
        <v>647</v>
      </c>
      <c r="C7" s="10" t="s">
        <v>11</v>
      </c>
      <c r="D7" s="14">
        <v>16</v>
      </c>
      <c r="E7" s="10" t="s">
        <v>12</v>
      </c>
      <c r="F7" s="10">
        <v>3</v>
      </c>
      <c r="G7" s="10">
        <v>37</v>
      </c>
      <c r="H7" s="10">
        <v>39</v>
      </c>
      <c r="I7" s="6">
        <v>148.47</v>
      </c>
      <c r="J7" s="24"/>
      <c r="K7" s="20"/>
      <c r="L7" s="8"/>
    </row>
    <row r="8" spans="1:12" x14ac:dyDescent="0.2">
      <c r="A8" s="9">
        <v>105</v>
      </c>
      <c r="B8" s="10">
        <v>647</v>
      </c>
      <c r="C8" s="10" t="s">
        <v>11</v>
      </c>
      <c r="D8" s="10">
        <v>17</v>
      </c>
      <c r="E8" s="10" t="s">
        <v>12</v>
      </c>
      <c r="F8" s="10">
        <v>1</v>
      </c>
      <c r="G8" s="10">
        <v>0</v>
      </c>
      <c r="H8" s="10">
        <v>2</v>
      </c>
      <c r="I8" s="15">
        <v>154.80000000000001</v>
      </c>
      <c r="J8" s="24"/>
      <c r="K8" s="20"/>
      <c r="L8" s="8"/>
    </row>
    <row r="9" spans="1:12" x14ac:dyDescent="0.2">
      <c r="A9" s="9">
        <v>105</v>
      </c>
      <c r="B9" s="10">
        <v>647</v>
      </c>
      <c r="C9" s="10" t="s">
        <v>11</v>
      </c>
      <c r="D9" s="14">
        <v>17</v>
      </c>
      <c r="E9" s="10" t="s">
        <v>12</v>
      </c>
      <c r="F9" s="14">
        <v>1</v>
      </c>
      <c r="G9" s="14">
        <v>114</v>
      </c>
      <c r="H9" s="14">
        <v>116</v>
      </c>
      <c r="I9" s="6">
        <v>155.94</v>
      </c>
      <c r="J9" s="24"/>
      <c r="K9" s="20"/>
      <c r="L9" s="8"/>
    </row>
    <row r="10" spans="1:12" x14ac:dyDescent="0.2">
      <c r="A10" s="9">
        <v>105</v>
      </c>
      <c r="B10" s="10">
        <v>647</v>
      </c>
      <c r="C10" s="10" t="s">
        <v>11</v>
      </c>
      <c r="D10" s="10">
        <v>17</v>
      </c>
      <c r="E10" s="10" t="s">
        <v>12</v>
      </c>
      <c r="F10" s="10">
        <v>4</v>
      </c>
      <c r="G10" s="10">
        <v>0</v>
      </c>
      <c r="H10" s="10">
        <v>2</v>
      </c>
      <c r="I10" s="15">
        <v>159.30000000000001</v>
      </c>
      <c r="J10" s="24"/>
      <c r="K10" s="20"/>
      <c r="L10" s="8"/>
    </row>
    <row r="11" spans="1:12" x14ac:dyDescent="0.2">
      <c r="A11" s="9">
        <v>105</v>
      </c>
      <c r="B11" s="10">
        <v>647</v>
      </c>
      <c r="C11" s="10" t="s">
        <v>11</v>
      </c>
      <c r="D11" s="14">
        <v>17</v>
      </c>
      <c r="E11" s="10" t="s">
        <v>12</v>
      </c>
      <c r="F11" s="14">
        <v>6</v>
      </c>
      <c r="G11" s="14">
        <v>34</v>
      </c>
      <c r="H11" s="14">
        <v>36</v>
      </c>
      <c r="I11" s="6">
        <v>162.63999999999999</v>
      </c>
      <c r="J11" s="24"/>
      <c r="K11" s="20"/>
      <c r="L11" s="8"/>
    </row>
    <row r="12" spans="1:12" x14ac:dyDescent="0.2">
      <c r="A12" s="9">
        <v>105</v>
      </c>
      <c r="B12" s="10">
        <v>647</v>
      </c>
      <c r="C12" s="10" t="s">
        <v>11</v>
      </c>
      <c r="D12" s="10">
        <v>18</v>
      </c>
      <c r="E12" s="10" t="s">
        <v>12</v>
      </c>
      <c r="F12" s="10">
        <v>1</v>
      </c>
      <c r="G12" s="10">
        <v>48</v>
      </c>
      <c r="H12" s="10">
        <v>50</v>
      </c>
      <c r="I12" s="15">
        <v>164.58</v>
      </c>
      <c r="J12" s="24"/>
      <c r="K12" s="20"/>
      <c r="L12" s="8"/>
    </row>
    <row r="13" spans="1:12" x14ac:dyDescent="0.2">
      <c r="A13" s="9">
        <v>105</v>
      </c>
      <c r="B13" s="10">
        <v>647</v>
      </c>
      <c r="C13" s="10" t="s">
        <v>11</v>
      </c>
      <c r="D13" s="14">
        <v>18</v>
      </c>
      <c r="E13" s="10" t="s">
        <v>12</v>
      </c>
      <c r="F13" s="14">
        <v>2</v>
      </c>
      <c r="G13" s="14">
        <v>122</v>
      </c>
      <c r="H13" s="14">
        <v>124</v>
      </c>
      <c r="I13" s="6">
        <v>166.5</v>
      </c>
      <c r="J13" s="24"/>
      <c r="K13" s="20"/>
      <c r="L13" s="8"/>
    </row>
    <row r="14" spans="1:12" x14ac:dyDescent="0.2">
      <c r="A14" s="9">
        <v>105</v>
      </c>
      <c r="B14" s="10">
        <v>647</v>
      </c>
      <c r="C14" s="10" t="s">
        <v>11</v>
      </c>
      <c r="D14" s="14">
        <v>19</v>
      </c>
      <c r="E14" s="10" t="s">
        <v>12</v>
      </c>
      <c r="F14" s="14">
        <v>1</v>
      </c>
      <c r="G14" s="14">
        <v>9</v>
      </c>
      <c r="H14" s="14">
        <v>11</v>
      </c>
      <c r="I14" s="6">
        <v>173.89</v>
      </c>
      <c r="J14" s="24"/>
      <c r="K14" s="20"/>
      <c r="L14" s="8"/>
    </row>
    <row r="15" spans="1:12" x14ac:dyDescent="0.2">
      <c r="A15" s="9">
        <v>105</v>
      </c>
      <c r="B15" s="10">
        <v>647</v>
      </c>
      <c r="C15" s="10" t="s">
        <v>11</v>
      </c>
      <c r="D15" s="10">
        <v>19</v>
      </c>
      <c r="E15" s="10" t="s">
        <v>12</v>
      </c>
      <c r="F15" s="10">
        <v>3</v>
      </c>
      <c r="G15" s="10">
        <v>140</v>
      </c>
      <c r="H15" s="10">
        <v>142</v>
      </c>
      <c r="I15" s="90">
        <v>178.2</v>
      </c>
      <c r="J15" s="91" t="s">
        <v>24</v>
      </c>
      <c r="K15" s="20"/>
      <c r="L15" s="8"/>
    </row>
    <row r="16" spans="1:12" x14ac:dyDescent="0.2">
      <c r="A16" s="9">
        <v>105</v>
      </c>
      <c r="B16" s="10">
        <v>647</v>
      </c>
      <c r="C16" s="10" t="s">
        <v>11</v>
      </c>
      <c r="D16" s="14">
        <v>19</v>
      </c>
      <c r="E16" s="10" t="s">
        <v>12</v>
      </c>
      <c r="F16" s="14">
        <v>6</v>
      </c>
      <c r="G16" s="14">
        <v>133</v>
      </c>
      <c r="H16" s="14">
        <v>135</v>
      </c>
      <c r="I16" s="6">
        <v>182.63</v>
      </c>
      <c r="J16" s="24"/>
      <c r="K16" s="20"/>
      <c r="L16" s="8"/>
    </row>
    <row r="17" spans="1:12" x14ac:dyDescent="0.2">
      <c r="A17" s="9">
        <v>105</v>
      </c>
      <c r="B17" s="10">
        <v>647</v>
      </c>
      <c r="C17" s="10" t="s">
        <v>11</v>
      </c>
      <c r="D17" s="14">
        <v>20</v>
      </c>
      <c r="E17" s="10" t="s">
        <v>12</v>
      </c>
      <c r="F17" s="14">
        <v>2</v>
      </c>
      <c r="G17" s="14">
        <v>0</v>
      </c>
      <c r="H17" s="14">
        <v>2</v>
      </c>
      <c r="I17" s="6">
        <v>185</v>
      </c>
      <c r="J17" s="24"/>
      <c r="K17" s="20"/>
      <c r="L17" s="8"/>
    </row>
    <row r="18" spans="1:12" x14ac:dyDescent="0.2">
      <c r="A18" s="9">
        <v>105</v>
      </c>
      <c r="B18" s="10">
        <v>647</v>
      </c>
      <c r="C18" s="10" t="s">
        <v>11</v>
      </c>
      <c r="D18" s="14">
        <v>20</v>
      </c>
      <c r="E18" s="10" t="s">
        <v>12</v>
      </c>
      <c r="F18" s="14">
        <v>3</v>
      </c>
      <c r="G18" s="14">
        <v>110</v>
      </c>
      <c r="H18" s="14">
        <v>112</v>
      </c>
      <c r="I18" s="6">
        <v>187.6</v>
      </c>
      <c r="J18" s="24"/>
      <c r="K18" s="20"/>
      <c r="L18" s="8"/>
    </row>
    <row r="19" spans="1:12" x14ac:dyDescent="0.2">
      <c r="A19" s="9">
        <v>105</v>
      </c>
      <c r="B19" s="10">
        <v>647</v>
      </c>
      <c r="C19" s="10" t="s">
        <v>11</v>
      </c>
      <c r="D19" s="14">
        <v>20</v>
      </c>
      <c r="E19" s="10" t="s">
        <v>12</v>
      </c>
      <c r="F19" s="14">
        <v>6</v>
      </c>
      <c r="G19" s="14">
        <v>47</v>
      </c>
      <c r="H19" s="14">
        <v>49</v>
      </c>
      <c r="I19" s="6">
        <v>191.47</v>
      </c>
      <c r="J19" s="24"/>
      <c r="K19" s="20"/>
      <c r="L19" s="8"/>
    </row>
    <row r="20" spans="1:12" x14ac:dyDescent="0.2">
      <c r="A20" s="9"/>
      <c r="B20" s="10"/>
      <c r="C20" s="10"/>
      <c r="D20" s="14"/>
      <c r="E20" s="10"/>
      <c r="F20" s="14"/>
      <c r="G20" s="14"/>
      <c r="H20" s="14"/>
      <c r="I20" s="92">
        <v>194.16</v>
      </c>
      <c r="J20" s="91" t="s">
        <v>25</v>
      </c>
      <c r="K20" s="20"/>
      <c r="L20" s="8"/>
    </row>
    <row r="21" spans="1:12" x14ac:dyDescent="0.2">
      <c r="A21" s="9">
        <v>105</v>
      </c>
      <c r="B21" s="10">
        <v>647</v>
      </c>
      <c r="C21" s="10" t="s">
        <v>11</v>
      </c>
      <c r="D21" s="14">
        <v>21</v>
      </c>
      <c r="E21" s="10" t="s">
        <v>12</v>
      </c>
      <c r="F21" s="14">
        <v>2</v>
      </c>
      <c r="G21" s="14">
        <v>40</v>
      </c>
      <c r="H21" s="14">
        <v>42</v>
      </c>
      <c r="I21" s="6">
        <v>195</v>
      </c>
      <c r="J21" s="24"/>
      <c r="K21" s="20"/>
      <c r="L21" s="8"/>
    </row>
    <row r="22" spans="1:12" x14ac:dyDescent="0.2">
      <c r="A22" s="9">
        <v>105</v>
      </c>
      <c r="B22" s="10">
        <v>647</v>
      </c>
      <c r="C22" s="10" t="s">
        <v>11</v>
      </c>
      <c r="D22" s="14">
        <v>21</v>
      </c>
      <c r="E22" s="10" t="s">
        <v>12</v>
      </c>
      <c r="F22" s="14">
        <v>4</v>
      </c>
      <c r="G22" s="14">
        <v>108</v>
      </c>
      <c r="H22" s="14">
        <v>110</v>
      </c>
      <c r="I22" s="6">
        <v>198.68</v>
      </c>
      <c r="J22" s="24"/>
      <c r="K22" s="20"/>
      <c r="L22" s="8"/>
    </row>
    <row r="23" spans="1:12" x14ac:dyDescent="0.2">
      <c r="A23" s="9">
        <v>105</v>
      </c>
      <c r="B23" s="10">
        <v>647</v>
      </c>
      <c r="C23" s="10" t="s">
        <v>11</v>
      </c>
      <c r="D23" s="14">
        <v>22</v>
      </c>
      <c r="E23" s="10" t="s">
        <v>12</v>
      </c>
      <c r="F23" s="14">
        <v>1</v>
      </c>
      <c r="G23" s="14">
        <v>9</v>
      </c>
      <c r="H23" s="14">
        <v>11</v>
      </c>
      <c r="I23" s="6">
        <v>202.79</v>
      </c>
      <c r="J23" s="24"/>
      <c r="K23" s="20"/>
      <c r="L23" s="8"/>
    </row>
    <row r="24" spans="1:12" x14ac:dyDescent="0.2">
      <c r="A24" s="9">
        <v>105</v>
      </c>
      <c r="B24" s="10">
        <v>647</v>
      </c>
      <c r="C24" s="10" t="s">
        <v>11</v>
      </c>
      <c r="D24" s="14">
        <v>23</v>
      </c>
      <c r="E24" s="10" t="s">
        <v>12</v>
      </c>
      <c r="F24" s="14">
        <v>1</v>
      </c>
      <c r="G24" s="14">
        <v>10</v>
      </c>
      <c r="H24" s="14">
        <v>12</v>
      </c>
      <c r="I24" s="6">
        <v>212.4</v>
      </c>
      <c r="J24" s="24"/>
      <c r="K24" s="20"/>
      <c r="L24" s="8"/>
    </row>
    <row r="25" spans="1:12" x14ac:dyDescent="0.2">
      <c r="A25" s="9"/>
      <c r="B25" s="10"/>
      <c r="C25" s="10"/>
      <c r="D25" s="14"/>
      <c r="E25" s="10"/>
      <c r="F25" s="14"/>
      <c r="G25" s="14"/>
      <c r="H25" s="14"/>
      <c r="I25" s="92">
        <v>213.58</v>
      </c>
      <c r="J25" s="91" t="s">
        <v>26</v>
      </c>
      <c r="K25" s="20"/>
      <c r="L25" s="8"/>
    </row>
    <row r="26" spans="1:12" ht="20.399999999999999" x14ac:dyDescent="0.2">
      <c r="A26" s="9"/>
      <c r="B26" s="10"/>
      <c r="C26" s="10"/>
      <c r="D26" s="14"/>
      <c r="E26" s="10"/>
      <c r="F26" s="14"/>
      <c r="G26" s="14"/>
      <c r="H26" s="14"/>
      <c r="I26" s="12">
        <v>214.19</v>
      </c>
      <c r="J26" s="26" t="s">
        <v>20</v>
      </c>
      <c r="K26" s="101">
        <v>32.020000000000003</v>
      </c>
      <c r="L26" s="8"/>
    </row>
    <row r="27" spans="1:12" x14ac:dyDescent="0.2">
      <c r="A27" s="9">
        <v>105</v>
      </c>
      <c r="B27" s="10">
        <v>647</v>
      </c>
      <c r="C27" s="10" t="s">
        <v>11</v>
      </c>
      <c r="D27" s="14">
        <v>23</v>
      </c>
      <c r="E27" s="10" t="s">
        <v>12</v>
      </c>
      <c r="F27" s="14">
        <v>2</v>
      </c>
      <c r="G27" s="14">
        <v>120</v>
      </c>
      <c r="H27" s="14">
        <v>122</v>
      </c>
      <c r="I27" s="6">
        <v>215</v>
      </c>
      <c r="J27" s="24"/>
      <c r="K27" s="20">
        <v>32.04671255372957</v>
      </c>
      <c r="L27" s="8"/>
    </row>
    <row r="28" spans="1:12" x14ac:dyDescent="0.2">
      <c r="A28" s="9">
        <v>105</v>
      </c>
      <c r="B28" s="10">
        <v>647</v>
      </c>
      <c r="C28" s="10" t="s">
        <v>11</v>
      </c>
      <c r="D28" s="14">
        <v>23</v>
      </c>
      <c r="E28" s="10" t="s">
        <v>12</v>
      </c>
      <c r="F28" s="14">
        <v>4</v>
      </c>
      <c r="G28" s="14">
        <v>120</v>
      </c>
      <c r="H28" s="14">
        <v>122</v>
      </c>
      <c r="I28" s="6">
        <v>218</v>
      </c>
      <c r="J28" s="24"/>
      <c r="K28" s="20">
        <v>32.146200530505794</v>
      </c>
      <c r="L28" s="8"/>
    </row>
    <row r="29" spans="1:12" x14ac:dyDescent="0.2">
      <c r="A29" s="9">
        <v>105</v>
      </c>
      <c r="B29" s="10">
        <v>647</v>
      </c>
      <c r="C29" s="10" t="s">
        <v>11</v>
      </c>
      <c r="D29" s="14">
        <v>23</v>
      </c>
      <c r="E29" s="10" t="s">
        <v>12</v>
      </c>
      <c r="F29" s="14">
        <v>6</v>
      </c>
      <c r="G29" s="14">
        <v>120</v>
      </c>
      <c r="H29" s="14">
        <v>122</v>
      </c>
      <c r="I29" s="6">
        <v>221</v>
      </c>
      <c r="J29" s="24"/>
      <c r="K29" s="20">
        <v>32.245688507282019</v>
      </c>
      <c r="L29" s="8"/>
    </row>
    <row r="30" spans="1:12" x14ac:dyDescent="0.2">
      <c r="A30" s="9"/>
      <c r="B30" s="10"/>
      <c r="C30" s="10"/>
      <c r="D30" s="14"/>
      <c r="E30" s="10"/>
      <c r="F30" s="14"/>
      <c r="G30" s="14"/>
      <c r="H30" s="14"/>
      <c r="I30" s="92">
        <v>224.63</v>
      </c>
      <c r="J30" s="91" t="s">
        <v>27</v>
      </c>
      <c r="K30" s="20"/>
      <c r="L30" s="8"/>
    </row>
    <row r="31" spans="1:12" x14ac:dyDescent="0.2">
      <c r="A31" s="9">
        <v>105</v>
      </c>
      <c r="B31" s="10">
        <v>647</v>
      </c>
      <c r="C31" s="10" t="s">
        <v>11</v>
      </c>
      <c r="D31" s="14">
        <v>24</v>
      </c>
      <c r="E31" s="10" t="s">
        <v>12</v>
      </c>
      <c r="F31" s="14">
        <v>2</v>
      </c>
      <c r="G31" s="14">
        <v>143</v>
      </c>
      <c r="H31" s="14">
        <v>145</v>
      </c>
      <c r="I31" s="6">
        <v>224.83</v>
      </c>
      <c r="J31" s="24"/>
      <c r="K31" s="20">
        <v>32.372701490966342</v>
      </c>
      <c r="L31" s="8"/>
    </row>
    <row r="32" spans="1:12" x14ac:dyDescent="0.2">
      <c r="A32" s="9">
        <v>105</v>
      </c>
      <c r="B32" s="10">
        <v>647</v>
      </c>
      <c r="C32" s="10" t="s">
        <v>11</v>
      </c>
      <c r="D32" s="14">
        <v>24</v>
      </c>
      <c r="E32" s="10" t="s">
        <v>12</v>
      </c>
      <c r="F32" s="14">
        <v>4</v>
      </c>
      <c r="G32" s="14">
        <v>10</v>
      </c>
      <c r="H32" s="14">
        <v>12</v>
      </c>
      <c r="I32" s="6">
        <v>226.5</v>
      </c>
      <c r="J32" s="24"/>
      <c r="K32" s="20">
        <v>32.428083131371771</v>
      </c>
      <c r="L32" s="8"/>
    </row>
    <row r="33" spans="1:12" x14ac:dyDescent="0.2">
      <c r="A33" s="9">
        <v>105</v>
      </c>
      <c r="B33" s="10">
        <v>647</v>
      </c>
      <c r="C33" s="10" t="s">
        <v>11</v>
      </c>
      <c r="D33" s="14">
        <v>24</v>
      </c>
      <c r="E33" s="10" t="s">
        <v>12</v>
      </c>
      <c r="F33" s="14">
        <v>4</v>
      </c>
      <c r="G33" s="14">
        <v>108</v>
      </c>
      <c r="H33" s="14">
        <v>110</v>
      </c>
      <c r="I33" s="6">
        <v>227.48</v>
      </c>
      <c r="J33" s="24"/>
      <c r="K33" s="20">
        <v>32.460582537118668</v>
      </c>
      <c r="L33" s="8"/>
    </row>
    <row r="34" spans="1:12" x14ac:dyDescent="0.2">
      <c r="A34" s="9">
        <v>105</v>
      </c>
      <c r="B34" s="10">
        <v>647</v>
      </c>
      <c r="C34" s="10" t="s">
        <v>11</v>
      </c>
      <c r="D34" s="14">
        <v>25</v>
      </c>
      <c r="E34" s="10" t="s">
        <v>12</v>
      </c>
      <c r="F34" s="14">
        <v>1</v>
      </c>
      <c r="G34" s="14">
        <v>10</v>
      </c>
      <c r="H34" s="14">
        <v>12</v>
      </c>
      <c r="I34" s="6">
        <v>231.6</v>
      </c>
      <c r="J34" s="24"/>
      <c r="K34" s="20">
        <v>32.597212691891357</v>
      </c>
      <c r="L34" s="8"/>
    </row>
    <row r="35" spans="1:12" x14ac:dyDescent="0.2">
      <c r="A35" s="9">
        <v>105</v>
      </c>
      <c r="B35" s="10">
        <v>647</v>
      </c>
      <c r="C35" s="10" t="s">
        <v>11</v>
      </c>
      <c r="D35" s="10">
        <v>25</v>
      </c>
      <c r="E35" s="10" t="s">
        <v>12</v>
      </c>
      <c r="F35" s="10">
        <v>2</v>
      </c>
      <c r="G35" s="10">
        <v>105</v>
      </c>
      <c r="H35" s="10">
        <v>107</v>
      </c>
      <c r="I35" s="6">
        <v>234.05</v>
      </c>
      <c r="J35" s="24"/>
      <c r="K35" s="20">
        <v>32.678461206258604</v>
      </c>
      <c r="L35" s="8"/>
    </row>
    <row r="36" spans="1:12" x14ac:dyDescent="0.2">
      <c r="A36" s="9">
        <v>105</v>
      </c>
      <c r="B36" s="10">
        <v>647</v>
      </c>
      <c r="C36" s="10" t="s">
        <v>11</v>
      </c>
      <c r="D36" s="10">
        <v>25</v>
      </c>
      <c r="E36" s="10" t="s">
        <v>12</v>
      </c>
      <c r="F36" s="10">
        <v>4</v>
      </c>
      <c r="G36" s="10">
        <v>0</v>
      </c>
      <c r="H36" s="10">
        <v>2</v>
      </c>
      <c r="I36" s="15">
        <v>236</v>
      </c>
      <c r="J36" s="24"/>
      <c r="K36" s="20">
        <v>32.743128391163154</v>
      </c>
      <c r="L36" s="8"/>
    </row>
    <row r="37" spans="1:12" x14ac:dyDescent="0.2">
      <c r="A37" s="9">
        <v>105</v>
      </c>
      <c r="B37" s="10">
        <v>647</v>
      </c>
      <c r="C37" s="10" t="s">
        <v>11</v>
      </c>
      <c r="D37" s="10">
        <v>25</v>
      </c>
      <c r="E37" s="10" t="s">
        <v>12</v>
      </c>
      <c r="F37" s="10">
        <v>5</v>
      </c>
      <c r="G37" s="10">
        <v>50</v>
      </c>
      <c r="H37" s="10">
        <v>52</v>
      </c>
      <c r="I37" s="15">
        <v>238</v>
      </c>
      <c r="J37" s="24"/>
      <c r="K37" s="20">
        <v>32.809453709013965</v>
      </c>
      <c r="L37" s="8"/>
    </row>
    <row r="38" spans="1:12" x14ac:dyDescent="0.2">
      <c r="A38" s="9"/>
      <c r="B38" s="10"/>
      <c r="C38" s="10"/>
      <c r="D38" s="10"/>
      <c r="E38" s="10"/>
      <c r="F38" s="10"/>
      <c r="G38" s="10"/>
      <c r="H38" s="10"/>
      <c r="I38" s="92">
        <v>238.53</v>
      </c>
      <c r="J38" s="91" t="s">
        <v>28</v>
      </c>
      <c r="K38" s="20"/>
      <c r="L38" s="8"/>
    </row>
    <row r="39" spans="1:12" x14ac:dyDescent="0.2">
      <c r="A39" s="9">
        <v>105</v>
      </c>
      <c r="B39" s="10">
        <v>647</v>
      </c>
      <c r="C39" s="10" t="s">
        <v>11</v>
      </c>
      <c r="D39" s="14">
        <v>25</v>
      </c>
      <c r="E39" s="10" t="s">
        <v>12</v>
      </c>
      <c r="F39" s="14" t="s">
        <v>13</v>
      </c>
      <c r="G39" s="14">
        <v>5</v>
      </c>
      <c r="H39" s="14">
        <v>7</v>
      </c>
      <c r="I39" s="6">
        <v>240.1</v>
      </c>
      <c r="J39" s="24"/>
      <c r="K39" s="20">
        <v>32.87909529275732</v>
      </c>
      <c r="L39" s="8"/>
    </row>
    <row r="40" spans="1:12" x14ac:dyDescent="0.2">
      <c r="A40" s="9">
        <v>105</v>
      </c>
      <c r="B40" s="10">
        <v>647</v>
      </c>
      <c r="C40" s="10" t="s">
        <v>11</v>
      </c>
      <c r="D40" s="14">
        <v>26</v>
      </c>
      <c r="E40" s="10" t="s">
        <v>12</v>
      </c>
      <c r="F40" s="14">
        <v>1</v>
      </c>
      <c r="G40" s="14">
        <v>4</v>
      </c>
      <c r="H40" s="14">
        <v>6</v>
      </c>
      <c r="I40" s="6">
        <v>241.14</v>
      </c>
      <c r="J40" s="24"/>
      <c r="K40" s="20">
        <v>32.913584458039743</v>
      </c>
      <c r="L40" s="8"/>
    </row>
    <row r="41" spans="1:12" x14ac:dyDescent="0.2">
      <c r="A41" s="9">
        <v>105</v>
      </c>
      <c r="B41" s="10">
        <v>647</v>
      </c>
      <c r="C41" s="10" t="s">
        <v>11</v>
      </c>
      <c r="D41" s="14">
        <v>26</v>
      </c>
      <c r="E41" s="10" t="s">
        <v>12</v>
      </c>
      <c r="F41" s="14">
        <v>1</v>
      </c>
      <c r="G41" s="14">
        <v>118</v>
      </c>
      <c r="H41" s="14">
        <v>120</v>
      </c>
      <c r="I41" s="6">
        <v>242.28</v>
      </c>
      <c r="J41" s="24"/>
      <c r="K41" s="20">
        <v>32.951389889214717</v>
      </c>
    </row>
    <row r="42" spans="1:12" x14ac:dyDescent="0.2">
      <c r="A42" s="9">
        <v>105</v>
      </c>
      <c r="B42" s="10">
        <v>647</v>
      </c>
      <c r="C42" s="10" t="s">
        <v>11</v>
      </c>
      <c r="D42" s="14">
        <v>27</v>
      </c>
      <c r="E42" s="10" t="s">
        <v>12</v>
      </c>
      <c r="F42" s="14">
        <v>1</v>
      </c>
      <c r="G42" s="14">
        <v>13</v>
      </c>
      <c r="H42" s="14">
        <v>15</v>
      </c>
      <c r="I42" s="6">
        <v>250.53</v>
      </c>
      <c r="J42" s="24"/>
      <c r="K42" s="20">
        <v>33.224981825349339</v>
      </c>
    </row>
    <row r="43" spans="1:12" x14ac:dyDescent="0.2">
      <c r="A43" s="9"/>
      <c r="B43" s="10"/>
      <c r="C43" s="10"/>
      <c r="D43" s="14"/>
      <c r="E43" s="10"/>
      <c r="F43" s="14"/>
      <c r="G43" s="14"/>
      <c r="H43" s="14"/>
      <c r="I43" s="92">
        <v>251.15</v>
      </c>
      <c r="J43" s="91" t="s">
        <v>29</v>
      </c>
      <c r="K43" s="20"/>
    </row>
    <row r="44" spans="1:12" x14ac:dyDescent="0.2">
      <c r="A44" s="9">
        <v>105</v>
      </c>
      <c r="B44" s="10">
        <v>647</v>
      </c>
      <c r="C44" s="10" t="s">
        <v>11</v>
      </c>
      <c r="D44" s="14">
        <v>27</v>
      </c>
      <c r="E44" s="10" t="s">
        <v>12</v>
      </c>
      <c r="F44" s="14">
        <v>6</v>
      </c>
      <c r="G44" s="14">
        <v>12</v>
      </c>
      <c r="H44" s="14">
        <v>14</v>
      </c>
      <c r="I44" s="6">
        <v>258.02</v>
      </c>
      <c r="J44" s="24"/>
      <c r="K44" s="20">
        <v>33.473370140700645</v>
      </c>
    </row>
    <row r="45" spans="1:12" x14ac:dyDescent="0.2">
      <c r="A45" s="9">
        <v>105</v>
      </c>
      <c r="B45" s="10">
        <v>647</v>
      </c>
      <c r="C45" s="10" t="s">
        <v>11</v>
      </c>
      <c r="D45" s="14">
        <v>28</v>
      </c>
      <c r="E45" s="10" t="s">
        <v>12</v>
      </c>
      <c r="F45" s="14">
        <v>1</v>
      </c>
      <c r="G45" s="14">
        <v>2</v>
      </c>
      <c r="H45" s="14">
        <v>4</v>
      </c>
      <c r="I45" s="6">
        <v>260.12</v>
      </c>
      <c r="J45" s="24"/>
      <c r="K45" s="20">
        <v>33.543011724444</v>
      </c>
    </row>
    <row r="46" spans="1:12" x14ac:dyDescent="0.2">
      <c r="A46" s="9">
        <v>105</v>
      </c>
      <c r="B46" s="10">
        <v>647</v>
      </c>
      <c r="C46" s="10" t="s">
        <v>11</v>
      </c>
      <c r="D46" s="14">
        <v>28</v>
      </c>
      <c r="E46" s="10" t="s">
        <v>12</v>
      </c>
      <c r="F46" s="14">
        <v>2</v>
      </c>
      <c r="G46" s="14">
        <v>107</v>
      </c>
      <c r="H46" s="14">
        <v>109</v>
      </c>
      <c r="I46" s="6">
        <v>262.67</v>
      </c>
      <c r="J46" s="24"/>
      <c r="K46" s="20">
        <v>33.627576504703796</v>
      </c>
    </row>
    <row r="47" spans="1:12" x14ac:dyDescent="0.2">
      <c r="A47" s="9"/>
      <c r="B47" s="10"/>
      <c r="C47" s="10"/>
      <c r="D47" s="14"/>
      <c r="E47" s="10"/>
      <c r="F47" s="14"/>
      <c r="G47" s="14"/>
      <c r="H47" s="14"/>
      <c r="I47" s="12">
        <v>265</v>
      </c>
      <c r="J47" s="16" t="s">
        <v>19</v>
      </c>
      <c r="K47" s="101">
        <v>33.704999999999998</v>
      </c>
    </row>
    <row r="48" spans="1:12" x14ac:dyDescent="0.2">
      <c r="A48" s="9">
        <v>105</v>
      </c>
      <c r="B48" s="10">
        <v>647</v>
      </c>
      <c r="C48" s="10" t="s">
        <v>11</v>
      </c>
      <c r="D48" s="14">
        <v>28</v>
      </c>
      <c r="E48" s="10" t="s">
        <v>12</v>
      </c>
      <c r="F48" s="14">
        <v>4</v>
      </c>
      <c r="G48" s="14">
        <v>89</v>
      </c>
      <c r="H48" s="14">
        <v>91</v>
      </c>
      <c r="I48" s="6">
        <v>265.49</v>
      </c>
      <c r="J48" s="24"/>
      <c r="K48" s="20">
        <v>33.714080503600009</v>
      </c>
    </row>
    <row r="49" spans="1:11" x14ac:dyDescent="0.2">
      <c r="A49" s="9">
        <v>105</v>
      </c>
      <c r="B49" s="10">
        <v>647</v>
      </c>
      <c r="C49" s="10" t="s">
        <v>11</v>
      </c>
      <c r="D49" s="14">
        <v>29</v>
      </c>
      <c r="E49" s="10" t="s">
        <v>12</v>
      </c>
      <c r="F49" s="14">
        <v>1</v>
      </c>
      <c r="G49" s="14">
        <v>130</v>
      </c>
      <c r="H49" s="14">
        <v>132</v>
      </c>
      <c r="I49" s="6">
        <v>271</v>
      </c>
      <c r="J49" s="24"/>
      <c r="K49" s="20">
        <v>33.925949040000006</v>
      </c>
    </row>
    <row r="50" spans="1:11" x14ac:dyDescent="0.2">
      <c r="A50" s="9">
        <v>105</v>
      </c>
      <c r="B50" s="10">
        <v>647</v>
      </c>
      <c r="C50" s="10" t="s">
        <v>11</v>
      </c>
      <c r="D50" s="14">
        <v>29</v>
      </c>
      <c r="E50" s="10" t="s">
        <v>12</v>
      </c>
      <c r="F50" s="14">
        <v>4</v>
      </c>
      <c r="G50" s="14">
        <v>130</v>
      </c>
      <c r="H50" s="14">
        <v>132</v>
      </c>
      <c r="I50" s="6">
        <v>275.5</v>
      </c>
      <c r="J50" s="24"/>
      <c r="K50" s="20">
        <v>34.098981420000001</v>
      </c>
    </row>
    <row r="51" spans="1:11" x14ac:dyDescent="0.2">
      <c r="A51" s="17">
        <v>105</v>
      </c>
      <c r="B51" s="18">
        <v>647</v>
      </c>
      <c r="C51" s="18" t="s">
        <v>11</v>
      </c>
      <c r="D51" s="18">
        <v>29</v>
      </c>
      <c r="E51" s="18" t="s">
        <v>12</v>
      </c>
      <c r="F51" s="18">
        <v>6</v>
      </c>
      <c r="G51" s="18">
        <v>30</v>
      </c>
      <c r="H51" s="18">
        <v>32</v>
      </c>
      <c r="I51" s="19">
        <v>277.5</v>
      </c>
      <c r="J51" s="33" t="s">
        <v>14</v>
      </c>
      <c r="K51" s="20"/>
    </row>
    <row r="52" spans="1:11" x14ac:dyDescent="0.2">
      <c r="A52" s="9">
        <v>105</v>
      </c>
      <c r="B52" s="10">
        <v>647</v>
      </c>
      <c r="C52" s="10" t="s">
        <v>11</v>
      </c>
      <c r="D52" s="14">
        <v>30</v>
      </c>
      <c r="E52" s="10" t="s">
        <v>12</v>
      </c>
      <c r="F52" s="14">
        <v>1</v>
      </c>
      <c r="G52" s="14">
        <v>57</v>
      </c>
      <c r="H52" s="14">
        <v>59</v>
      </c>
      <c r="I52" s="92">
        <v>279.77</v>
      </c>
      <c r="J52" s="91" t="s">
        <v>30</v>
      </c>
      <c r="K52" s="20">
        <v>34.26316992280001</v>
      </c>
    </row>
    <row r="53" spans="1:11" x14ac:dyDescent="0.2">
      <c r="A53" s="9">
        <v>105</v>
      </c>
      <c r="B53" s="10">
        <v>647</v>
      </c>
      <c r="C53" s="10" t="s">
        <v>11</v>
      </c>
      <c r="D53" s="14">
        <v>30</v>
      </c>
      <c r="E53" s="10" t="s">
        <v>12</v>
      </c>
      <c r="F53" s="14">
        <v>2</v>
      </c>
      <c r="G53" s="14">
        <v>35</v>
      </c>
      <c r="H53" s="14">
        <v>37</v>
      </c>
      <c r="I53" s="6">
        <v>281.25</v>
      </c>
      <c r="J53" s="24"/>
      <c r="K53" s="20">
        <v>34.32007835000001</v>
      </c>
    </row>
    <row r="54" spans="1:11" x14ac:dyDescent="0.2">
      <c r="A54" s="9">
        <v>105</v>
      </c>
      <c r="B54" s="10">
        <v>647</v>
      </c>
      <c r="C54" s="10" t="s">
        <v>11</v>
      </c>
      <c r="D54" s="14">
        <v>30</v>
      </c>
      <c r="E54" s="10" t="s">
        <v>12</v>
      </c>
      <c r="F54" s="14">
        <v>3</v>
      </c>
      <c r="G54" s="14">
        <v>102</v>
      </c>
      <c r="H54" s="14">
        <v>104</v>
      </c>
      <c r="I54" s="6">
        <v>283.42</v>
      </c>
      <c r="J54" s="24"/>
      <c r="K54" s="20">
        <v>34.403518408800004</v>
      </c>
    </row>
    <row r="55" spans="1:11" x14ac:dyDescent="0.2">
      <c r="A55" s="9">
        <v>105</v>
      </c>
      <c r="B55" s="10">
        <v>647</v>
      </c>
      <c r="C55" s="10" t="s">
        <v>11</v>
      </c>
      <c r="D55" s="14">
        <v>30</v>
      </c>
      <c r="E55" s="10" t="s">
        <v>12</v>
      </c>
      <c r="F55" s="14">
        <v>4</v>
      </c>
      <c r="G55" s="14">
        <v>128</v>
      </c>
      <c r="H55" s="14">
        <v>130</v>
      </c>
      <c r="I55" s="6">
        <v>285.18</v>
      </c>
      <c r="J55" s="24"/>
      <c r="K55" s="20">
        <v>34.47119329520001</v>
      </c>
    </row>
    <row r="56" spans="1:11" x14ac:dyDescent="0.2">
      <c r="A56" s="9">
        <v>105</v>
      </c>
      <c r="B56" s="10">
        <v>647</v>
      </c>
      <c r="C56" s="10" t="s">
        <v>11</v>
      </c>
      <c r="D56" s="10">
        <v>30</v>
      </c>
      <c r="E56" s="10" t="s">
        <v>12</v>
      </c>
      <c r="F56" s="10">
        <v>6</v>
      </c>
      <c r="G56" s="10">
        <v>28</v>
      </c>
      <c r="H56" s="10">
        <v>30</v>
      </c>
      <c r="I56" s="15">
        <v>287.18</v>
      </c>
      <c r="J56" s="24"/>
      <c r="K56" s="20">
        <v>34.548096575200006</v>
      </c>
    </row>
    <row r="57" spans="1:11" x14ac:dyDescent="0.2">
      <c r="A57" s="9"/>
      <c r="B57" s="10"/>
      <c r="C57" s="10"/>
      <c r="D57" s="10"/>
      <c r="E57" s="10"/>
      <c r="F57" s="10"/>
      <c r="G57" s="10"/>
      <c r="H57" s="10"/>
      <c r="I57" s="93">
        <v>288.83</v>
      </c>
      <c r="J57" s="91" t="s">
        <v>31</v>
      </c>
      <c r="K57" s="20"/>
    </row>
    <row r="58" spans="1:11" x14ac:dyDescent="0.2">
      <c r="A58" s="9">
        <v>105</v>
      </c>
      <c r="B58" s="10">
        <v>647</v>
      </c>
      <c r="C58" s="10" t="s">
        <v>11</v>
      </c>
      <c r="D58" s="14">
        <v>31</v>
      </c>
      <c r="E58" s="10" t="s">
        <v>12</v>
      </c>
      <c r="F58" s="14">
        <v>2</v>
      </c>
      <c r="G58" s="14">
        <v>30</v>
      </c>
      <c r="H58" s="14">
        <v>32</v>
      </c>
      <c r="I58" s="6">
        <v>290.8</v>
      </c>
      <c r="J58" s="24"/>
      <c r="K58" s="20">
        <v>34.687291512000002</v>
      </c>
    </row>
    <row r="59" spans="1:11" ht="14.25" customHeight="1" x14ac:dyDescent="0.2">
      <c r="A59" s="9">
        <v>105</v>
      </c>
      <c r="B59" s="10">
        <v>647</v>
      </c>
      <c r="C59" s="10" t="s">
        <v>11</v>
      </c>
      <c r="D59" s="14">
        <v>31</v>
      </c>
      <c r="E59" s="10" t="s">
        <v>12</v>
      </c>
      <c r="F59" s="14">
        <v>2</v>
      </c>
      <c r="G59" s="14">
        <v>116</v>
      </c>
      <c r="H59" s="14">
        <v>118</v>
      </c>
      <c r="I59" s="6">
        <v>291.66000000000003</v>
      </c>
      <c r="J59" s="24"/>
      <c r="K59" s="20">
        <v>34.720359922400007</v>
      </c>
    </row>
    <row r="60" spans="1:11" x14ac:dyDescent="0.2">
      <c r="A60" s="9">
        <v>105</v>
      </c>
      <c r="B60" s="10">
        <v>647</v>
      </c>
      <c r="C60" s="10" t="s">
        <v>11</v>
      </c>
      <c r="D60" s="14">
        <v>32</v>
      </c>
      <c r="E60" s="10" t="s">
        <v>12</v>
      </c>
      <c r="F60" s="14">
        <v>1</v>
      </c>
      <c r="G60" s="14">
        <v>8</v>
      </c>
      <c r="H60" s="14">
        <v>10</v>
      </c>
      <c r="I60" s="6">
        <v>298.68</v>
      </c>
      <c r="J60" s="24"/>
      <c r="K60" s="20">
        <v>34.990290435200009</v>
      </c>
    </row>
    <row r="61" spans="1:11" x14ac:dyDescent="0.2">
      <c r="A61" s="9"/>
      <c r="B61" s="10"/>
      <c r="C61" s="10"/>
      <c r="D61" s="14"/>
      <c r="E61" s="10"/>
      <c r="F61" s="14"/>
      <c r="G61" s="14"/>
      <c r="H61" s="14"/>
      <c r="I61" s="92">
        <v>299.18</v>
      </c>
      <c r="J61" s="91" t="s">
        <v>32</v>
      </c>
      <c r="K61" s="20"/>
    </row>
    <row r="62" spans="1:11" x14ac:dyDescent="0.2">
      <c r="A62" s="9">
        <v>105</v>
      </c>
      <c r="B62" s="10">
        <v>647</v>
      </c>
      <c r="C62" s="10" t="s">
        <v>11</v>
      </c>
      <c r="D62" s="14">
        <v>32</v>
      </c>
      <c r="E62" s="10" t="s">
        <v>12</v>
      </c>
      <c r="F62" s="14">
        <v>2</v>
      </c>
      <c r="G62" s="14">
        <v>34</v>
      </c>
      <c r="H62" s="14">
        <v>36</v>
      </c>
      <c r="I62" s="6">
        <v>300.44</v>
      </c>
      <c r="J62" s="24"/>
      <c r="K62" s="20">
        <v>35.057965321600001</v>
      </c>
    </row>
    <row r="63" spans="1:11" x14ac:dyDescent="0.2">
      <c r="A63" s="9">
        <v>105</v>
      </c>
      <c r="B63" s="10">
        <v>647</v>
      </c>
      <c r="C63" s="10" t="s">
        <v>11</v>
      </c>
      <c r="D63" s="14">
        <v>33</v>
      </c>
      <c r="E63" s="10" t="s">
        <v>12</v>
      </c>
      <c r="F63" s="14">
        <v>1</v>
      </c>
      <c r="G63" s="14">
        <v>0</v>
      </c>
      <c r="H63" s="14">
        <v>2</v>
      </c>
      <c r="I63" s="6">
        <v>308.3</v>
      </c>
      <c r="J63" s="24"/>
      <c r="K63" s="20">
        <v>35.360195212000001</v>
      </c>
    </row>
    <row r="64" spans="1:11" x14ac:dyDescent="0.2">
      <c r="A64" s="9"/>
      <c r="B64" s="10"/>
      <c r="C64" s="10"/>
      <c r="D64" s="14"/>
      <c r="E64" s="10"/>
      <c r="F64" s="14"/>
      <c r="G64" s="14"/>
      <c r="H64" s="14"/>
      <c r="I64" s="92">
        <v>308.68</v>
      </c>
      <c r="J64" s="91" t="s">
        <v>32</v>
      </c>
      <c r="K64" s="20"/>
    </row>
    <row r="65" spans="1:11" x14ac:dyDescent="0.2">
      <c r="A65" s="9">
        <v>105</v>
      </c>
      <c r="B65" s="10">
        <v>647</v>
      </c>
      <c r="C65" s="10" t="s">
        <v>11</v>
      </c>
      <c r="D65" s="14">
        <v>33</v>
      </c>
      <c r="E65" s="10" t="s">
        <v>12</v>
      </c>
      <c r="F65" s="14">
        <v>1</v>
      </c>
      <c r="G65" s="14">
        <v>91</v>
      </c>
      <c r="H65" s="14">
        <v>94</v>
      </c>
      <c r="I65" s="6">
        <v>309.20999999999998</v>
      </c>
      <c r="J65" s="24"/>
      <c r="K65" s="20">
        <v>35.395186204400005</v>
      </c>
    </row>
    <row r="66" spans="1:11" x14ac:dyDescent="0.2">
      <c r="A66" s="9">
        <v>105</v>
      </c>
      <c r="B66" s="10">
        <v>647</v>
      </c>
      <c r="C66" s="10" t="s">
        <v>11</v>
      </c>
      <c r="D66" s="14">
        <v>33</v>
      </c>
      <c r="E66" s="10" t="s">
        <v>12</v>
      </c>
      <c r="F66" s="14">
        <v>2</v>
      </c>
      <c r="G66" s="14">
        <v>84</v>
      </c>
      <c r="H66" s="14">
        <v>86</v>
      </c>
      <c r="I66" s="6">
        <v>310.64</v>
      </c>
      <c r="J66" s="24"/>
      <c r="K66" s="20">
        <v>35.450172049600006</v>
      </c>
    </row>
    <row r="67" spans="1:11" x14ac:dyDescent="0.2">
      <c r="A67" s="9">
        <v>105</v>
      </c>
      <c r="B67" s="10">
        <v>647</v>
      </c>
      <c r="C67" s="10" t="s">
        <v>11</v>
      </c>
      <c r="D67" s="10">
        <v>34</v>
      </c>
      <c r="E67" s="10" t="s">
        <v>12</v>
      </c>
      <c r="F67" s="10">
        <v>1</v>
      </c>
      <c r="G67" s="10">
        <v>143</v>
      </c>
      <c r="H67" s="10">
        <v>145</v>
      </c>
      <c r="I67" s="15">
        <v>319.43</v>
      </c>
      <c r="J67" s="24"/>
      <c r="K67" s="20">
        <v>35.788161965200004</v>
      </c>
    </row>
    <row r="68" spans="1:11" x14ac:dyDescent="0.2">
      <c r="A68" s="9">
        <v>105</v>
      </c>
      <c r="B68" s="10">
        <v>647</v>
      </c>
      <c r="C68" s="10" t="s">
        <v>11</v>
      </c>
      <c r="D68" s="14">
        <v>35</v>
      </c>
      <c r="E68" s="10" t="s">
        <v>12</v>
      </c>
      <c r="F68" s="14">
        <v>1</v>
      </c>
      <c r="G68" s="14">
        <v>0</v>
      </c>
      <c r="H68" s="14">
        <v>2</v>
      </c>
      <c r="I68" s="6">
        <v>327.60000000000002</v>
      </c>
      <c r="J68" s="24"/>
      <c r="K68" s="20">
        <v>36.102311864000008</v>
      </c>
    </row>
    <row r="69" spans="1:11" x14ac:dyDescent="0.2">
      <c r="A69" s="9">
        <v>105</v>
      </c>
      <c r="B69" s="10">
        <v>646</v>
      </c>
      <c r="C69" s="10" t="s">
        <v>11</v>
      </c>
      <c r="D69" s="14">
        <v>34</v>
      </c>
      <c r="E69" s="10" t="s">
        <v>12</v>
      </c>
      <c r="F69" s="14">
        <v>1</v>
      </c>
      <c r="G69" s="14">
        <v>135</v>
      </c>
      <c r="H69" s="14">
        <v>137</v>
      </c>
      <c r="I69" s="15">
        <v>328.95</v>
      </c>
      <c r="J69" s="24"/>
      <c r="K69" s="20">
        <v>36.154221578000005</v>
      </c>
    </row>
    <row r="70" spans="1:11" x14ac:dyDescent="0.2">
      <c r="A70" s="9">
        <v>105</v>
      </c>
      <c r="B70" s="10">
        <v>647</v>
      </c>
      <c r="C70" s="10" t="s">
        <v>11</v>
      </c>
      <c r="D70" s="14">
        <v>35</v>
      </c>
      <c r="E70" s="10" t="s">
        <v>12</v>
      </c>
      <c r="F70" s="14">
        <v>1</v>
      </c>
      <c r="G70" s="14">
        <v>138</v>
      </c>
      <c r="H70" s="14">
        <v>140</v>
      </c>
      <c r="I70" s="95">
        <v>328.98</v>
      </c>
      <c r="J70" s="96" t="s">
        <v>33</v>
      </c>
      <c r="K70" s="20">
        <v>36.15537512720001</v>
      </c>
    </row>
    <row r="71" spans="1:11" x14ac:dyDescent="0.2">
      <c r="A71" s="9">
        <v>105</v>
      </c>
      <c r="B71" s="10">
        <v>647</v>
      </c>
      <c r="C71" s="10" t="s">
        <v>11</v>
      </c>
      <c r="D71" s="14">
        <v>35</v>
      </c>
      <c r="E71" s="10" t="s">
        <v>12</v>
      </c>
      <c r="F71" s="14">
        <v>4</v>
      </c>
      <c r="G71" s="14">
        <v>54</v>
      </c>
      <c r="H71" s="14">
        <v>56</v>
      </c>
      <c r="I71" s="6">
        <v>332.64</v>
      </c>
      <c r="J71" s="24"/>
      <c r="K71" s="20">
        <v>36.296108129600007</v>
      </c>
    </row>
    <row r="72" spans="1:11" x14ac:dyDescent="0.2">
      <c r="A72" s="9">
        <v>105</v>
      </c>
      <c r="B72" s="10">
        <v>647</v>
      </c>
      <c r="C72" s="10" t="s">
        <v>11</v>
      </c>
      <c r="D72" s="14">
        <v>36</v>
      </c>
      <c r="E72" s="10" t="s">
        <v>12</v>
      </c>
      <c r="F72" s="14">
        <v>1</v>
      </c>
      <c r="G72" s="14">
        <v>13</v>
      </c>
      <c r="H72" s="14">
        <v>15</v>
      </c>
      <c r="I72" s="6">
        <v>337.33</v>
      </c>
      <c r="J72" s="24"/>
      <c r="K72" s="20">
        <v>36.476446321200008</v>
      </c>
    </row>
    <row r="73" spans="1:11" x14ac:dyDescent="0.2">
      <c r="A73" s="9">
        <v>105</v>
      </c>
      <c r="B73" s="10">
        <v>647</v>
      </c>
      <c r="C73" s="10" t="s">
        <v>11</v>
      </c>
      <c r="D73" s="14">
        <v>36</v>
      </c>
      <c r="E73" s="10" t="s">
        <v>12</v>
      </c>
      <c r="F73" s="14">
        <v>2</v>
      </c>
      <c r="G73" s="14">
        <v>144</v>
      </c>
      <c r="H73" s="14">
        <v>146</v>
      </c>
      <c r="I73" s="6">
        <v>338.64</v>
      </c>
      <c r="J73" s="24"/>
      <c r="K73" s="20">
        <v>36.526817969600003</v>
      </c>
    </row>
    <row r="74" spans="1:11" x14ac:dyDescent="0.2">
      <c r="A74" s="9"/>
      <c r="B74" s="10"/>
      <c r="C74" s="10"/>
      <c r="D74" s="14"/>
      <c r="E74" s="10"/>
      <c r="F74" s="14"/>
      <c r="G74" s="14"/>
      <c r="H74" s="14"/>
      <c r="I74" s="92">
        <v>342.35</v>
      </c>
      <c r="J74" s="91" t="s">
        <v>34</v>
      </c>
      <c r="K74" s="20">
        <v>36.669473554000014</v>
      </c>
    </row>
    <row r="75" spans="1:11" x14ac:dyDescent="0.2">
      <c r="A75" s="9">
        <v>105</v>
      </c>
      <c r="B75" s="10">
        <v>647</v>
      </c>
      <c r="C75" s="10" t="s">
        <v>11</v>
      </c>
      <c r="D75" s="14">
        <v>36</v>
      </c>
      <c r="E75" s="10" t="s">
        <v>12</v>
      </c>
      <c r="F75" s="14">
        <v>4</v>
      </c>
      <c r="G75" s="14">
        <v>147</v>
      </c>
      <c r="H75" s="14">
        <v>149</v>
      </c>
      <c r="I75" s="6">
        <v>343.17</v>
      </c>
      <c r="J75" s="24"/>
      <c r="K75" s="20">
        <v>36.70100389880001</v>
      </c>
    </row>
    <row r="76" spans="1:11" x14ac:dyDescent="0.2">
      <c r="A76" s="9">
        <v>105</v>
      </c>
      <c r="B76" s="10">
        <v>647</v>
      </c>
      <c r="C76" s="10" t="s">
        <v>11</v>
      </c>
      <c r="D76" s="14">
        <v>37</v>
      </c>
      <c r="E76" s="10" t="s">
        <v>12</v>
      </c>
      <c r="F76" s="14">
        <v>2</v>
      </c>
      <c r="G76" s="14">
        <v>88</v>
      </c>
      <c r="H76" s="14">
        <v>90</v>
      </c>
      <c r="I76" s="6">
        <v>349.08</v>
      </c>
      <c r="J76" s="24"/>
      <c r="K76" s="20">
        <v>36.928253091200006</v>
      </c>
    </row>
    <row r="77" spans="1:11" x14ac:dyDescent="0.2">
      <c r="A77" s="9"/>
      <c r="B77" s="10"/>
      <c r="C77" s="10"/>
      <c r="D77" s="14"/>
      <c r="E77" s="10"/>
      <c r="F77" s="14"/>
      <c r="G77" s="14"/>
      <c r="H77" s="14"/>
      <c r="I77" s="12">
        <v>349.81</v>
      </c>
      <c r="J77" s="13" t="s">
        <v>16</v>
      </c>
      <c r="K77" s="101">
        <v>36.969159489931947</v>
      </c>
    </row>
    <row r="78" spans="1:11" x14ac:dyDescent="0.2">
      <c r="A78" s="9">
        <v>105</v>
      </c>
      <c r="B78" s="10">
        <v>647</v>
      </c>
      <c r="C78" s="10" t="s">
        <v>11</v>
      </c>
      <c r="D78" s="14">
        <v>37</v>
      </c>
      <c r="E78" s="10" t="s">
        <v>12</v>
      </c>
      <c r="F78" s="14">
        <v>4</v>
      </c>
      <c r="G78" s="14">
        <v>109</v>
      </c>
      <c r="H78" s="14">
        <v>111</v>
      </c>
      <c r="I78" s="6">
        <v>352.29</v>
      </c>
      <c r="J78" s="24"/>
      <c r="K78" s="20"/>
    </row>
    <row r="79" spans="1:11" x14ac:dyDescent="0.2">
      <c r="A79" s="9">
        <v>105</v>
      </c>
      <c r="B79" s="10">
        <v>647</v>
      </c>
      <c r="C79" s="10" t="s">
        <v>11</v>
      </c>
      <c r="D79" s="14">
        <v>38</v>
      </c>
      <c r="E79" s="10" t="s">
        <v>12</v>
      </c>
      <c r="F79" s="14">
        <v>1</v>
      </c>
      <c r="G79" s="14">
        <v>0</v>
      </c>
      <c r="H79" s="14">
        <v>2</v>
      </c>
      <c r="I79" s="6">
        <v>356.4</v>
      </c>
      <c r="J79" s="24"/>
      <c r="K79" s="20"/>
    </row>
    <row r="80" spans="1:11" x14ac:dyDescent="0.2">
      <c r="A80" s="9">
        <v>105</v>
      </c>
      <c r="B80" s="10">
        <v>647</v>
      </c>
      <c r="C80" s="10" t="s">
        <v>11</v>
      </c>
      <c r="D80" s="14">
        <v>38</v>
      </c>
      <c r="E80" s="10" t="s">
        <v>12</v>
      </c>
      <c r="F80" s="14">
        <v>4</v>
      </c>
      <c r="G80" s="14">
        <v>85</v>
      </c>
      <c r="H80" s="14">
        <v>87</v>
      </c>
      <c r="I80" s="6">
        <v>361.75</v>
      </c>
      <c r="J80" s="24"/>
      <c r="K80" s="20"/>
    </row>
    <row r="81" spans="1:11" x14ac:dyDescent="0.2">
      <c r="A81" s="9">
        <v>105</v>
      </c>
      <c r="B81" s="10">
        <v>647</v>
      </c>
      <c r="C81" s="10" t="s">
        <v>11</v>
      </c>
      <c r="D81" s="14">
        <v>38</v>
      </c>
      <c r="E81" s="10" t="s">
        <v>12</v>
      </c>
      <c r="F81" s="14" t="s">
        <v>13</v>
      </c>
      <c r="G81" s="14">
        <v>12</v>
      </c>
      <c r="H81" s="14">
        <v>14</v>
      </c>
      <c r="I81" s="6">
        <v>366.22</v>
      </c>
      <c r="J81" s="24"/>
      <c r="K81" s="20"/>
    </row>
    <row r="82" spans="1:11" x14ac:dyDescent="0.2">
      <c r="A82" s="9">
        <v>105</v>
      </c>
      <c r="B82" s="10">
        <v>647</v>
      </c>
      <c r="C82" s="10" t="s">
        <v>11</v>
      </c>
      <c r="D82" s="14">
        <v>39</v>
      </c>
      <c r="E82" s="10" t="s">
        <v>12</v>
      </c>
      <c r="F82" s="14">
        <v>2</v>
      </c>
      <c r="G82" s="14">
        <v>76</v>
      </c>
      <c r="H82" s="14">
        <v>78</v>
      </c>
      <c r="I82" s="6">
        <v>368.36</v>
      </c>
      <c r="J82" s="24"/>
      <c r="K82" s="20"/>
    </row>
    <row r="83" spans="1:11" x14ac:dyDescent="0.2">
      <c r="A83" s="9">
        <v>105</v>
      </c>
      <c r="B83" s="10">
        <v>647</v>
      </c>
      <c r="C83" s="10" t="s">
        <v>11</v>
      </c>
      <c r="D83" s="14">
        <v>39</v>
      </c>
      <c r="E83" s="10" t="s">
        <v>12</v>
      </c>
      <c r="F83" s="14">
        <v>3</v>
      </c>
      <c r="G83" s="14">
        <v>109</v>
      </c>
      <c r="H83" s="14">
        <v>111</v>
      </c>
      <c r="I83" s="6">
        <v>370.19</v>
      </c>
      <c r="J83" s="24"/>
      <c r="K83" s="20"/>
    </row>
    <row r="84" spans="1:11" x14ac:dyDescent="0.2">
      <c r="A84" s="17">
        <v>105</v>
      </c>
      <c r="B84" s="18">
        <v>647</v>
      </c>
      <c r="C84" s="18" t="s">
        <v>11</v>
      </c>
      <c r="D84" s="18">
        <v>40</v>
      </c>
      <c r="E84" s="18" t="s">
        <v>12</v>
      </c>
      <c r="F84" s="18">
        <v>1</v>
      </c>
      <c r="G84" s="18">
        <v>12</v>
      </c>
      <c r="H84" s="18">
        <v>14</v>
      </c>
      <c r="I84" s="19">
        <v>375.82</v>
      </c>
      <c r="J84" s="89" t="s">
        <v>138</v>
      </c>
      <c r="K84" s="20"/>
    </row>
    <row r="85" spans="1:11" x14ac:dyDescent="0.2">
      <c r="A85" s="17"/>
      <c r="B85" s="18"/>
      <c r="C85" s="18"/>
      <c r="D85" s="18"/>
      <c r="E85" s="18"/>
      <c r="F85" s="18"/>
      <c r="G85" s="18"/>
      <c r="H85" s="18"/>
      <c r="I85" s="92">
        <v>377.95</v>
      </c>
      <c r="J85" s="94" t="s">
        <v>23</v>
      </c>
      <c r="K85" s="20"/>
    </row>
    <row r="86" spans="1:11" x14ac:dyDescent="0.2">
      <c r="A86" s="9">
        <v>105</v>
      </c>
      <c r="B86" s="10">
        <v>647</v>
      </c>
      <c r="C86" s="10" t="s">
        <v>11</v>
      </c>
      <c r="D86" s="14">
        <v>41</v>
      </c>
      <c r="E86" s="10" t="s">
        <v>12</v>
      </c>
      <c r="F86" s="14">
        <v>1</v>
      </c>
      <c r="G86" s="14">
        <v>0</v>
      </c>
      <c r="H86" s="14">
        <v>2</v>
      </c>
      <c r="I86" s="6">
        <v>385.4</v>
      </c>
      <c r="J86" s="24"/>
      <c r="K86" s="20"/>
    </row>
    <row r="87" spans="1:11" x14ac:dyDescent="0.2">
      <c r="A87" s="9">
        <v>105</v>
      </c>
      <c r="B87" s="10">
        <v>647</v>
      </c>
      <c r="C87" s="10" t="s">
        <v>11</v>
      </c>
      <c r="D87" s="14">
        <v>41</v>
      </c>
      <c r="E87" s="10" t="s">
        <v>12</v>
      </c>
      <c r="F87" s="14">
        <v>2</v>
      </c>
      <c r="G87" s="14">
        <v>148</v>
      </c>
      <c r="H87" s="14">
        <v>150</v>
      </c>
      <c r="I87" s="6">
        <v>388.38</v>
      </c>
      <c r="J87" s="24"/>
      <c r="K87" s="20"/>
    </row>
    <row r="88" spans="1:11" x14ac:dyDescent="0.2">
      <c r="A88" s="9">
        <v>105</v>
      </c>
      <c r="B88" s="10">
        <v>647</v>
      </c>
      <c r="C88" s="10" t="s">
        <v>11</v>
      </c>
      <c r="D88" s="14">
        <v>41</v>
      </c>
      <c r="E88" s="10" t="s">
        <v>12</v>
      </c>
      <c r="F88" s="14">
        <v>6</v>
      </c>
      <c r="G88" s="14">
        <v>141</v>
      </c>
      <c r="H88" s="14">
        <v>143</v>
      </c>
      <c r="I88" s="6">
        <v>394.31</v>
      </c>
      <c r="J88" s="24"/>
      <c r="K88" s="20"/>
    </row>
    <row r="89" spans="1:11" x14ac:dyDescent="0.2">
      <c r="A89" s="9">
        <v>105</v>
      </c>
      <c r="B89" s="10">
        <v>647</v>
      </c>
      <c r="C89" s="10" t="s">
        <v>11</v>
      </c>
      <c r="D89" s="14">
        <v>42</v>
      </c>
      <c r="E89" s="10" t="s">
        <v>12</v>
      </c>
      <c r="F89" s="14">
        <v>2</v>
      </c>
      <c r="G89" s="14">
        <v>100</v>
      </c>
      <c r="H89" s="14">
        <v>102</v>
      </c>
      <c r="I89" s="6">
        <v>397.6</v>
      </c>
      <c r="J89" s="24"/>
      <c r="K89" s="20"/>
    </row>
    <row r="90" spans="1:11" x14ac:dyDescent="0.2">
      <c r="A90" s="3"/>
      <c r="B90" s="4"/>
      <c r="C90" s="4"/>
      <c r="D90" s="27"/>
      <c r="E90" s="4"/>
      <c r="F90" s="27"/>
      <c r="G90" s="27"/>
      <c r="H90" s="27"/>
      <c r="I90" s="28">
        <v>398.94</v>
      </c>
      <c r="J90" s="29" t="s">
        <v>17</v>
      </c>
      <c r="K90" s="102"/>
    </row>
    <row r="91" spans="1:11" x14ac:dyDescent="0.2">
      <c r="A91" s="10"/>
      <c r="B91" s="10"/>
      <c r="C91" s="10"/>
      <c r="D91" s="14"/>
      <c r="E91" s="10"/>
      <c r="F91" s="14"/>
      <c r="G91" s="14"/>
      <c r="H91" s="14"/>
      <c r="I91" s="20"/>
      <c r="J91" s="14"/>
      <c r="K91" s="20"/>
    </row>
    <row r="92" spans="1:11" x14ac:dyDescent="0.2">
      <c r="A92" s="10"/>
      <c r="B92" s="10"/>
      <c r="C92" s="10"/>
      <c r="D92" s="14"/>
      <c r="E92" s="10"/>
      <c r="F92" s="14"/>
      <c r="G92" s="14"/>
      <c r="H92" s="14"/>
      <c r="I92" s="20"/>
      <c r="J92" s="14"/>
      <c r="K92" s="20"/>
    </row>
    <row r="93" spans="1:11" x14ac:dyDescent="0.2">
      <c r="A93" s="10"/>
      <c r="B93" s="10"/>
      <c r="C93" s="10"/>
      <c r="D93" s="14"/>
      <c r="E93" s="10"/>
      <c r="F93" s="14"/>
      <c r="G93" s="14"/>
      <c r="H93" s="14"/>
      <c r="I93" s="20"/>
      <c r="J93" s="14"/>
      <c r="K93" s="20"/>
    </row>
    <row r="94" spans="1:11" x14ac:dyDescent="0.2">
      <c r="A94" s="10"/>
      <c r="B94" s="10"/>
      <c r="C94" s="10"/>
      <c r="D94" s="14"/>
      <c r="E94" s="10"/>
      <c r="F94" s="14"/>
      <c r="G94" s="14"/>
      <c r="H94" s="14"/>
      <c r="I94" s="20"/>
      <c r="J94" s="14"/>
      <c r="K94" s="20"/>
    </row>
    <row r="95" spans="1:11" x14ac:dyDescent="0.2">
      <c r="A95" s="10"/>
      <c r="B95" s="10"/>
      <c r="C95" s="10"/>
      <c r="D95" s="14"/>
      <c r="E95" s="10"/>
      <c r="F95" s="14"/>
      <c r="G95" s="14"/>
      <c r="H95" s="14"/>
      <c r="I95" s="20"/>
      <c r="J95" s="14"/>
      <c r="K95" s="20"/>
    </row>
    <row r="96" spans="1:11" x14ac:dyDescent="0.2">
      <c r="A96" s="10"/>
      <c r="B96" s="10"/>
      <c r="C96" s="10"/>
      <c r="D96" s="14"/>
      <c r="E96" s="10"/>
      <c r="F96" s="14"/>
      <c r="G96" s="14"/>
      <c r="H96" s="14"/>
      <c r="I96" s="20"/>
      <c r="J96" s="14"/>
      <c r="K96" s="20"/>
    </row>
    <row r="97" spans="1:11" x14ac:dyDescent="0.2">
      <c r="A97" s="10"/>
      <c r="B97" s="10"/>
      <c r="C97" s="10"/>
      <c r="D97" s="14"/>
      <c r="E97" s="10"/>
      <c r="F97" s="14"/>
      <c r="G97" s="14"/>
      <c r="H97" s="14"/>
      <c r="I97" s="20"/>
      <c r="J97" s="14"/>
      <c r="K97" s="20"/>
    </row>
    <row r="98" spans="1:11" x14ac:dyDescent="0.2">
      <c r="A98" s="10"/>
      <c r="B98" s="10"/>
      <c r="C98" s="10"/>
      <c r="D98" s="14"/>
      <c r="E98" s="10"/>
      <c r="F98" s="14"/>
      <c r="G98" s="14"/>
      <c r="H98" s="14"/>
      <c r="I98" s="20"/>
      <c r="J98" s="14"/>
      <c r="K98" s="20"/>
    </row>
    <row r="99" spans="1:11" x14ac:dyDescent="0.2">
      <c r="A99" s="10"/>
      <c r="B99" s="10"/>
      <c r="C99" s="10"/>
      <c r="D99" s="14"/>
      <c r="E99" s="10"/>
      <c r="F99" s="14"/>
      <c r="G99" s="14"/>
      <c r="H99" s="14"/>
      <c r="I99" s="20"/>
      <c r="J99" s="14"/>
      <c r="K99" s="20"/>
    </row>
    <row r="100" spans="1:11" x14ac:dyDescent="0.2">
      <c r="A100" s="10"/>
      <c r="B100" s="10"/>
      <c r="C100" s="10"/>
      <c r="D100" s="14"/>
      <c r="E100" s="10"/>
      <c r="F100" s="14"/>
      <c r="G100" s="14"/>
      <c r="H100" s="14"/>
      <c r="I100" s="20"/>
      <c r="J100" s="14"/>
      <c r="K100" s="20"/>
    </row>
    <row r="101" spans="1:11" x14ac:dyDescent="0.2">
      <c r="A101" s="10"/>
      <c r="B101" s="10"/>
      <c r="C101" s="10"/>
      <c r="D101" s="14"/>
      <c r="E101" s="10"/>
      <c r="F101" s="14"/>
      <c r="G101" s="14"/>
      <c r="H101" s="14"/>
      <c r="I101" s="20"/>
      <c r="J101" s="14"/>
      <c r="K101" s="20"/>
    </row>
    <row r="102" spans="1:11" x14ac:dyDescent="0.2">
      <c r="A102" s="10"/>
      <c r="B102" s="10"/>
      <c r="C102" s="10"/>
      <c r="D102" s="14"/>
      <c r="E102" s="10"/>
      <c r="F102" s="14"/>
      <c r="G102" s="14"/>
      <c r="H102" s="14"/>
      <c r="I102" s="20"/>
      <c r="J102" s="14"/>
      <c r="K102" s="20"/>
    </row>
    <row r="103" spans="1:11" x14ac:dyDescent="0.2">
      <c r="A103" s="22"/>
      <c r="B103" s="22"/>
      <c r="C103" s="22"/>
      <c r="D103" s="22"/>
      <c r="E103" s="22"/>
      <c r="F103" s="22"/>
      <c r="G103" s="22"/>
      <c r="H103" s="22"/>
      <c r="I103" s="21"/>
      <c r="J103" s="14"/>
      <c r="K103" s="21"/>
    </row>
    <row r="104" spans="1:11" x14ac:dyDescent="0.2">
      <c r="A104" s="22"/>
      <c r="B104" s="22"/>
      <c r="C104" s="22"/>
      <c r="D104" s="22"/>
      <c r="E104" s="22"/>
      <c r="F104" s="22"/>
      <c r="G104" s="22"/>
      <c r="H104" s="22"/>
      <c r="I104" s="21"/>
      <c r="J104" s="14"/>
      <c r="K104" s="21"/>
    </row>
    <row r="111" spans="1:11" x14ac:dyDescent="0.2">
      <c r="J111" s="14"/>
    </row>
    <row r="116" spans="10:10" x14ac:dyDescent="0.2">
      <c r="J116" s="23"/>
    </row>
    <row r="127" spans="10:10" x14ac:dyDescent="0.2">
      <c r="J127" s="14"/>
    </row>
    <row r="128" spans="10:10" x14ac:dyDescent="0.2">
      <c r="J128" s="18" t="s">
        <v>18</v>
      </c>
    </row>
    <row r="129" spans="10:10" x14ac:dyDescent="0.2">
      <c r="J129" s="14"/>
    </row>
    <row r="130" spans="10:10" x14ac:dyDescent="0.2">
      <c r="J130" s="14"/>
    </row>
    <row r="131" spans="10:10" x14ac:dyDescent="0.2">
      <c r="J131" s="14"/>
    </row>
    <row r="132" spans="10:10" x14ac:dyDescent="0.2">
      <c r="J132" s="14"/>
    </row>
    <row r="133" spans="10:10" x14ac:dyDescent="0.2">
      <c r="J133" s="24"/>
    </row>
    <row r="134" spans="10:10" x14ac:dyDescent="0.2">
      <c r="J134" s="14"/>
    </row>
    <row r="135" spans="10:10" x14ac:dyDescent="0.2">
      <c r="J135" s="25" t="s">
        <v>10</v>
      </c>
    </row>
    <row r="136" spans="10:10" x14ac:dyDescent="0.2">
      <c r="J136" s="14"/>
    </row>
    <row r="137" spans="10:10" x14ac:dyDescent="0.2">
      <c r="J137" s="14"/>
    </row>
    <row r="138" spans="10:10" x14ac:dyDescent="0.2">
      <c r="J138" s="14"/>
    </row>
    <row r="139" spans="10:10" x14ac:dyDescent="0.2">
      <c r="J139" s="25" t="s">
        <v>10</v>
      </c>
    </row>
    <row r="140" spans="10:10" x14ac:dyDescent="0.2">
      <c r="J140" s="18" t="s">
        <v>18</v>
      </c>
    </row>
    <row r="141" spans="10:10" x14ac:dyDescent="0.2">
      <c r="J141" s="14"/>
    </row>
    <row r="142" spans="10:10" x14ac:dyDescent="0.2">
      <c r="J142" s="14"/>
    </row>
    <row r="156" spans="10:10" x14ac:dyDescent="0.2">
      <c r="J156" s="25" t="s">
        <v>10</v>
      </c>
    </row>
  </sheetData>
  <mergeCells count="1">
    <mergeCell ref="G1:H1"/>
  </mergeCells>
  <pageMargins left="0.7" right="0.7" top="0.75" bottom="0.75" header="0.3" footer="0.3"/>
  <pageSetup paperSize="8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49"/>
  <sheetViews>
    <sheetView tabSelected="1" zoomScale="80" zoomScaleNormal="80" workbookViewId="0">
      <pane xSplit="1" topLeftCell="B1" activePane="topRight" state="frozen"/>
      <selection pane="topRight" activeCell="T4" sqref="T4"/>
    </sheetView>
  </sheetViews>
  <sheetFormatPr defaultColWidth="13.109375" defaultRowHeight="14.4" x14ac:dyDescent="0.3"/>
  <cols>
    <col min="1" max="1" width="13" style="50" customWidth="1"/>
    <col min="2" max="5" width="10.109375" style="35" bestFit="1" customWidth="1"/>
    <col min="6" max="6" width="13.88671875" style="35" bestFit="1" customWidth="1"/>
    <col min="7" max="7" width="14.5546875" style="35" customWidth="1"/>
    <col min="8" max="10" width="10.109375" style="35" bestFit="1" customWidth="1"/>
    <col min="11" max="11" width="9.33203125" style="35" bestFit="1" customWidth="1"/>
    <col min="12" max="12" width="8.88671875" style="35" bestFit="1" customWidth="1"/>
    <col min="13" max="13" width="8.44140625" style="35" bestFit="1" customWidth="1"/>
    <col min="14" max="14" width="5" style="35" bestFit="1" customWidth="1"/>
    <col min="15" max="15" width="5" style="50" bestFit="1" customWidth="1"/>
    <col min="16" max="16" width="10" style="52" bestFit="1" customWidth="1"/>
    <col min="17" max="17" width="5.6640625" style="50" bestFit="1" customWidth="1"/>
    <col min="18" max="18" width="5" style="50" bestFit="1" customWidth="1"/>
    <col min="19" max="19" width="5.6640625" style="50" bestFit="1" customWidth="1"/>
    <col min="20" max="20" width="16.5546875" style="50" bestFit="1" customWidth="1"/>
    <col min="21" max="22" width="13.5546875" style="50" bestFit="1" customWidth="1"/>
    <col min="23" max="23" width="6.5546875" style="35" bestFit="1" customWidth="1"/>
    <col min="24" max="24" width="6" style="35" bestFit="1" customWidth="1"/>
    <col min="25" max="25" width="24.5546875" style="50" customWidth="1"/>
    <col min="26" max="26" width="17" style="36" bestFit="1" customWidth="1"/>
    <col min="27" max="16384" width="13.109375" style="36"/>
  </cols>
  <sheetData>
    <row r="1" spans="1:26" x14ac:dyDescent="0.3">
      <c r="A1" s="98" t="s">
        <v>139</v>
      </c>
      <c r="B1" s="99"/>
      <c r="C1" s="99"/>
      <c r="D1" s="99"/>
      <c r="E1" s="99"/>
      <c r="F1" s="99"/>
      <c r="G1" s="78"/>
    </row>
    <row r="2" spans="1:26" ht="15.6" x14ac:dyDescent="0.35">
      <c r="A2" s="41" t="s">
        <v>146</v>
      </c>
      <c r="B2" s="34" t="s">
        <v>36</v>
      </c>
      <c r="C2" s="34" t="s">
        <v>37</v>
      </c>
      <c r="D2" s="34" t="s">
        <v>38</v>
      </c>
      <c r="E2" s="34" t="s">
        <v>39</v>
      </c>
      <c r="F2" s="34" t="s">
        <v>40</v>
      </c>
      <c r="G2" s="34" t="s">
        <v>41</v>
      </c>
      <c r="H2" s="34" t="s">
        <v>42</v>
      </c>
      <c r="I2" s="34" t="s">
        <v>43</v>
      </c>
      <c r="J2" s="34" t="s">
        <v>44</v>
      </c>
      <c r="K2" s="34" t="s">
        <v>45</v>
      </c>
      <c r="L2" s="34" t="s">
        <v>46</v>
      </c>
      <c r="M2" s="34" t="s">
        <v>47</v>
      </c>
      <c r="N2" s="37" t="s">
        <v>15</v>
      </c>
      <c r="O2" s="41" t="s">
        <v>21</v>
      </c>
      <c r="P2" s="53" t="s">
        <v>22</v>
      </c>
      <c r="Q2" s="41" t="s">
        <v>59</v>
      </c>
      <c r="R2" s="41" t="s">
        <v>60</v>
      </c>
      <c r="S2" s="41" t="s">
        <v>61</v>
      </c>
      <c r="T2" s="50" t="s">
        <v>142</v>
      </c>
      <c r="U2" s="50" t="s">
        <v>143</v>
      </c>
      <c r="V2" s="50" t="s">
        <v>144</v>
      </c>
      <c r="W2" s="34" t="s">
        <v>48</v>
      </c>
      <c r="X2" s="34" t="s">
        <v>49</v>
      </c>
      <c r="Y2" s="50" t="s">
        <v>62</v>
      </c>
      <c r="Z2" s="36" t="s">
        <v>63</v>
      </c>
    </row>
    <row r="3" spans="1:26" x14ac:dyDescent="0.3">
      <c r="B3" s="35" t="s">
        <v>53</v>
      </c>
      <c r="C3" s="35" t="s">
        <v>54</v>
      </c>
      <c r="D3" s="35" t="s">
        <v>55</v>
      </c>
      <c r="E3" s="35" t="s">
        <v>56</v>
      </c>
      <c r="F3" s="35" t="s">
        <v>57</v>
      </c>
      <c r="G3" s="35" t="s">
        <v>58</v>
      </c>
    </row>
    <row r="4" spans="1:26" x14ac:dyDescent="0.3">
      <c r="A4" s="50">
        <v>135.5</v>
      </c>
      <c r="B4" s="38">
        <v>47800000</v>
      </c>
      <c r="C4" s="38">
        <v>7580000</v>
      </c>
      <c r="D4" s="38">
        <v>6090000</v>
      </c>
      <c r="E4" s="38">
        <v>1210000</v>
      </c>
      <c r="F4" s="38">
        <v>63700000</v>
      </c>
      <c r="G4" s="38">
        <v>3530000</v>
      </c>
      <c r="H4" s="38">
        <v>2540000</v>
      </c>
      <c r="I4" s="38">
        <v>7930000</v>
      </c>
      <c r="J4" s="38">
        <v>30800000</v>
      </c>
      <c r="K4" s="38">
        <v>0</v>
      </c>
      <c r="L4" s="39">
        <f t="shared" ref="L4:L35" si="0">+(D4+E4+G4)/(C4+D4+E4+G4)</f>
        <v>0.58826724606192282</v>
      </c>
      <c r="M4" s="39">
        <f t="shared" ref="M4:M35" si="1">+D4/(C4+D4+E4)</f>
        <v>0.40927419354838712</v>
      </c>
      <c r="N4" s="39">
        <f t="shared" ref="N4:N35" si="2">+(H4+I4+J4)/(F4+H4+I4+J4)</f>
        <v>0.39315995046203678</v>
      </c>
      <c r="O4" s="50">
        <f t="shared" ref="O4:O35" si="3">((C4+D4+E4)/(C4+D4+E4+F4+G4))</f>
        <v>0.18122031421264159</v>
      </c>
      <c r="P4" s="52">
        <f t="shared" ref="P4:P35" si="4">((B4/(B4+F4))*100)</f>
        <v>42.869955156950674</v>
      </c>
      <c r="Q4" s="50">
        <f t="shared" ref="Q4:Q35" si="5">((G4)/(G4+F4))</f>
        <v>5.2506321582626803E-2</v>
      </c>
      <c r="R4" s="50">
        <f t="shared" ref="R4:R35" si="6">(0*((B4)/(B4+C4+D4+E4+F4+G4)))+(1*((C4)/(B4+C4+D4+E4+F4+G4)))+(2*((D4)/(B4+C4+D4+E4+F4+G4)))+(3*((E4)/(B4+C4+D4+E4+F4+G4)))+(4*((F4)/(B4+C4+D4+E4+F4+G4)))+(4*((G4)/(B4+C4+D4+E4+F4+G4)))</f>
        <v>2.2500962204603185</v>
      </c>
      <c r="S4" s="50">
        <f>(-0.77*L4)+(3.32*(POWER(L4,2)))+1.59-R4</f>
        <v>3.5851731332406711E-2</v>
      </c>
      <c r="T4" s="50">
        <f t="shared" ref="T4:T35" si="7">D4/E4</f>
        <v>5.0330578512396693</v>
      </c>
      <c r="U4" s="50">
        <f t="shared" ref="U4:U35" si="8">B4/F4</f>
        <v>0.75039246467817899</v>
      </c>
      <c r="V4" s="50">
        <f t="shared" ref="V4:V35" si="9">D4/F4</f>
        <v>9.5604395604395598E-2</v>
      </c>
      <c r="W4" s="40">
        <f t="shared" ref="W4:W35" si="10">68.4*LOG(L4)+38.6</f>
        <v>22.838907299497304</v>
      </c>
      <c r="X4" s="40">
        <f t="shared" ref="X4:X35" si="11">67.5*LOG(M4)+46.9</f>
        <v>20.710969396053542</v>
      </c>
      <c r="Y4" s="50">
        <f>W4</f>
        <v>22.838907299497304</v>
      </c>
      <c r="Z4" s="50">
        <f>L4</f>
        <v>0.58826724606192282</v>
      </c>
    </row>
    <row r="5" spans="1:26" s="56" customFormat="1" x14ac:dyDescent="0.3">
      <c r="A5" s="60">
        <v>139.19999999999999</v>
      </c>
      <c r="B5" s="75">
        <v>2770000</v>
      </c>
      <c r="C5" s="75">
        <v>425000</v>
      </c>
      <c r="D5" s="75">
        <v>318000</v>
      </c>
      <c r="E5" s="69">
        <v>66300</v>
      </c>
      <c r="F5" s="75">
        <v>3040000</v>
      </c>
      <c r="G5" s="69">
        <v>178000</v>
      </c>
      <c r="H5" s="75">
        <v>113000</v>
      </c>
      <c r="I5" s="75">
        <v>473000</v>
      </c>
      <c r="J5" s="75">
        <v>1920000</v>
      </c>
      <c r="K5" s="69">
        <v>0</v>
      </c>
      <c r="L5" s="70">
        <f t="shared" si="0"/>
        <v>0.56953306998885855</v>
      </c>
      <c r="M5" s="70">
        <f t="shared" si="1"/>
        <v>0.39293216359817124</v>
      </c>
      <c r="N5" s="74">
        <f t="shared" si="2"/>
        <v>0.45185719437432381</v>
      </c>
      <c r="O5" s="68">
        <f t="shared" si="3"/>
        <v>0.2009534924142726</v>
      </c>
      <c r="P5" s="71">
        <f t="shared" si="4"/>
        <v>47.676419965576592</v>
      </c>
      <c r="Q5" s="68">
        <f t="shared" si="5"/>
        <v>5.531385954008701E-2</v>
      </c>
      <c r="R5" s="68">
        <f t="shared" si="6"/>
        <v>2.07904609183058</v>
      </c>
      <c r="S5" s="68">
        <f t="shared" ref="S5:S66" si="12">(-0.77*L5)+(3.32*(POWER(L5,2)))+1.59-R5</f>
        <v>0.14931493141029994</v>
      </c>
      <c r="T5" s="68">
        <f t="shared" si="7"/>
        <v>4.7963800904977374</v>
      </c>
      <c r="U5" s="68">
        <f t="shared" si="8"/>
        <v>0.91118421052631582</v>
      </c>
      <c r="V5" s="68">
        <f t="shared" si="9"/>
        <v>0.10460526315789474</v>
      </c>
      <c r="W5" s="73">
        <f t="shared" si="10"/>
        <v>21.877495940283097</v>
      </c>
      <c r="X5" s="73">
        <f t="shared" si="11"/>
        <v>19.516436622451931</v>
      </c>
      <c r="Y5" s="68"/>
      <c r="Z5" s="68"/>
    </row>
    <row r="6" spans="1:26" s="56" customFormat="1" x14ac:dyDescent="0.3">
      <c r="A6" s="60">
        <v>139.19999999999999</v>
      </c>
      <c r="B6" s="75">
        <v>6780000</v>
      </c>
      <c r="C6" s="75">
        <v>1030000</v>
      </c>
      <c r="D6" s="75">
        <v>767000</v>
      </c>
      <c r="E6" s="69">
        <v>157000</v>
      </c>
      <c r="F6" s="75">
        <v>7360000</v>
      </c>
      <c r="G6" s="69">
        <v>436000</v>
      </c>
      <c r="H6" s="75">
        <v>224000</v>
      </c>
      <c r="I6" s="75">
        <v>1070000</v>
      </c>
      <c r="J6" s="75">
        <v>4460000</v>
      </c>
      <c r="K6" s="69">
        <v>0</v>
      </c>
      <c r="L6" s="70">
        <f t="shared" si="0"/>
        <v>0.56903765690376573</v>
      </c>
      <c r="M6" s="70">
        <f t="shared" si="1"/>
        <v>0.39252814738996927</v>
      </c>
      <c r="N6" s="74">
        <f t="shared" si="2"/>
        <v>0.4387677291444258</v>
      </c>
      <c r="O6" s="68">
        <f t="shared" si="3"/>
        <v>0.20041025641025642</v>
      </c>
      <c r="P6" s="71">
        <f t="shared" si="4"/>
        <v>47.94908062234795</v>
      </c>
      <c r="Q6" s="68">
        <f t="shared" si="5"/>
        <v>5.5926115956900974E-2</v>
      </c>
      <c r="R6" s="68">
        <f t="shared" si="6"/>
        <v>2.0701149425287357</v>
      </c>
      <c r="S6" s="68">
        <f t="shared" si="12"/>
        <v>0.15675486017079709</v>
      </c>
      <c r="T6" s="68">
        <f t="shared" si="7"/>
        <v>4.8853503184713372</v>
      </c>
      <c r="U6" s="68">
        <f t="shared" si="8"/>
        <v>0.92119565217391308</v>
      </c>
      <c r="V6" s="68">
        <f t="shared" si="9"/>
        <v>0.10421195652173913</v>
      </c>
      <c r="W6" s="73">
        <f t="shared" si="10"/>
        <v>21.851644907670263</v>
      </c>
      <c r="X6" s="73">
        <f t="shared" si="11"/>
        <v>19.486279308220297</v>
      </c>
      <c r="Y6" s="68"/>
      <c r="Z6" s="68"/>
    </row>
    <row r="7" spans="1:26" x14ac:dyDescent="0.3">
      <c r="A7" s="68">
        <v>145.13</v>
      </c>
      <c r="B7" s="69">
        <v>32400000</v>
      </c>
      <c r="C7" s="69">
        <v>4620000</v>
      </c>
      <c r="D7" s="69">
        <v>3450000</v>
      </c>
      <c r="E7" s="69">
        <v>736000</v>
      </c>
      <c r="F7" s="69">
        <v>36000000</v>
      </c>
      <c r="G7" s="69">
        <v>1990000</v>
      </c>
      <c r="H7" s="69">
        <v>1290000</v>
      </c>
      <c r="I7" s="69">
        <v>5210000</v>
      </c>
      <c r="J7" s="69">
        <v>21700000</v>
      </c>
      <c r="K7" s="69">
        <v>0</v>
      </c>
      <c r="L7" s="70">
        <f t="shared" si="0"/>
        <v>0.57206372730640975</v>
      </c>
      <c r="M7" s="70">
        <f t="shared" si="1"/>
        <v>0.39177833295480352</v>
      </c>
      <c r="N7" s="74">
        <f t="shared" si="2"/>
        <v>0.43925233644859812</v>
      </c>
      <c r="O7" s="68">
        <f t="shared" si="3"/>
        <v>0.18817847679288829</v>
      </c>
      <c r="P7" s="71">
        <f t="shared" si="4"/>
        <v>47.368421052631575</v>
      </c>
      <c r="Q7" s="68">
        <f t="shared" si="5"/>
        <v>5.2382205843643066E-2</v>
      </c>
      <c r="R7" s="68">
        <f t="shared" si="6"/>
        <v>2.0921258649426737</v>
      </c>
      <c r="S7" s="68">
        <f t="shared" si="12"/>
        <v>0.14387799992240247</v>
      </c>
      <c r="T7" s="68">
        <f t="shared" si="7"/>
        <v>4.6875</v>
      </c>
      <c r="U7" s="68">
        <f t="shared" si="8"/>
        <v>0.9</v>
      </c>
      <c r="V7" s="68">
        <f t="shared" si="9"/>
        <v>9.583333333333334E-2</v>
      </c>
      <c r="W7" s="73">
        <f t="shared" si="10"/>
        <v>22.009197742714928</v>
      </c>
      <c r="X7" s="73">
        <f t="shared" si="11"/>
        <v>19.430227941609282</v>
      </c>
      <c r="Y7" s="68"/>
      <c r="Z7" s="68"/>
    </row>
    <row r="8" spans="1:26" x14ac:dyDescent="0.3">
      <c r="A8" s="50">
        <v>148.47</v>
      </c>
      <c r="B8" s="43">
        <v>9970000</v>
      </c>
      <c r="C8" s="43">
        <v>1750000</v>
      </c>
      <c r="D8" s="43">
        <v>1420000</v>
      </c>
      <c r="E8" s="42">
        <v>292000</v>
      </c>
      <c r="F8" s="43">
        <v>12800000</v>
      </c>
      <c r="G8" s="42">
        <v>801000</v>
      </c>
      <c r="H8" s="43">
        <v>237000</v>
      </c>
      <c r="I8" s="43">
        <v>790000</v>
      </c>
      <c r="J8" s="43">
        <v>3690000</v>
      </c>
      <c r="K8" s="38">
        <v>0</v>
      </c>
      <c r="L8" s="39">
        <f t="shared" si="0"/>
        <v>0.58949096880131358</v>
      </c>
      <c r="M8" s="39">
        <f t="shared" si="1"/>
        <v>0.4101675332177932</v>
      </c>
      <c r="N8" s="39">
        <f t="shared" si="2"/>
        <v>0.26928126962379401</v>
      </c>
      <c r="O8" s="50">
        <f t="shared" si="3"/>
        <v>0.20289515325558224</v>
      </c>
      <c r="P8" s="52">
        <f t="shared" si="4"/>
        <v>43.785682916117693</v>
      </c>
      <c r="Q8" s="50">
        <f t="shared" si="5"/>
        <v>5.8892728475847367E-2</v>
      </c>
      <c r="R8" s="50">
        <f t="shared" si="6"/>
        <v>2.2147005511781894</v>
      </c>
      <c r="S8" s="50">
        <f t="shared" si="12"/>
        <v>7.5090082475192332E-2</v>
      </c>
      <c r="T8" s="50">
        <f t="shared" si="7"/>
        <v>4.8630136986301373</v>
      </c>
      <c r="U8" s="50">
        <f t="shared" si="8"/>
        <v>0.77890625000000002</v>
      </c>
      <c r="V8" s="50">
        <f t="shared" si="9"/>
        <v>0.11093749999999999</v>
      </c>
      <c r="W8" s="40">
        <f t="shared" si="10"/>
        <v>22.90063746666835</v>
      </c>
      <c r="X8" s="40">
        <f t="shared" si="11"/>
        <v>20.774886456948497</v>
      </c>
      <c r="Y8" s="50">
        <f>W8</f>
        <v>22.90063746666835</v>
      </c>
      <c r="Z8" s="50">
        <f>L8</f>
        <v>0.58949096880131358</v>
      </c>
    </row>
    <row r="9" spans="1:26" x14ac:dyDescent="0.3">
      <c r="A9" s="50">
        <v>154.80000000000001</v>
      </c>
      <c r="B9" s="42">
        <v>29500000</v>
      </c>
      <c r="C9" s="42">
        <v>5020000</v>
      </c>
      <c r="D9" s="42">
        <v>3850000</v>
      </c>
      <c r="E9" s="42">
        <v>830000</v>
      </c>
      <c r="F9" s="42">
        <v>33100000</v>
      </c>
      <c r="G9" s="42">
        <v>1910000</v>
      </c>
      <c r="H9" s="42">
        <v>560000</v>
      </c>
      <c r="I9" s="42">
        <v>1860000</v>
      </c>
      <c r="J9" s="42">
        <v>9080000</v>
      </c>
      <c r="K9" s="38">
        <v>0</v>
      </c>
      <c r="L9" s="39">
        <f t="shared" si="0"/>
        <v>0.56761412575366066</v>
      </c>
      <c r="M9" s="39">
        <f t="shared" si="1"/>
        <v>0.39690721649484534</v>
      </c>
      <c r="N9" s="39">
        <f t="shared" si="2"/>
        <v>0.25784753363228702</v>
      </c>
      <c r="O9" s="50">
        <f t="shared" si="3"/>
        <v>0.21695370163274436</v>
      </c>
      <c r="P9" s="52">
        <f t="shared" si="4"/>
        <v>47.12460063897764</v>
      </c>
      <c r="Q9" s="50">
        <f t="shared" si="5"/>
        <v>5.4555841188231931E-2</v>
      </c>
      <c r="R9" s="50">
        <f t="shared" si="6"/>
        <v>2.0920361137313033</v>
      </c>
      <c r="S9" s="50">
        <f t="shared" si="12"/>
        <v>0.13055785134528497</v>
      </c>
      <c r="T9" s="50">
        <f t="shared" si="7"/>
        <v>4.6385542168674698</v>
      </c>
      <c r="U9" s="50">
        <f t="shared" si="8"/>
        <v>0.89123867069486407</v>
      </c>
      <c r="V9" s="50">
        <f t="shared" si="9"/>
        <v>0.1163141993957704</v>
      </c>
      <c r="W9" s="40">
        <f t="shared" si="10"/>
        <v>21.777238528111823</v>
      </c>
      <c r="X9" s="40">
        <f t="shared" si="11"/>
        <v>19.811507178852263</v>
      </c>
      <c r="Y9" s="50">
        <f>W9</f>
        <v>21.777238528111823</v>
      </c>
      <c r="Z9" s="50">
        <f>L9</f>
        <v>0.56761412575366066</v>
      </c>
    </row>
    <row r="10" spans="1:26" x14ac:dyDescent="0.3">
      <c r="A10" s="50">
        <v>155.94</v>
      </c>
      <c r="B10" s="42">
        <v>11100000</v>
      </c>
      <c r="C10" s="42">
        <v>2240000</v>
      </c>
      <c r="D10" s="42">
        <v>1970000</v>
      </c>
      <c r="E10" s="42">
        <v>434000</v>
      </c>
      <c r="F10" s="42">
        <v>17000000</v>
      </c>
      <c r="G10" s="42">
        <v>1180000</v>
      </c>
      <c r="H10" s="42">
        <v>566000</v>
      </c>
      <c r="I10" s="42">
        <v>1120000</v>
      </c>
      <c r="J10" s="42">
        <v>5060000</v>
      </c>
      <c r="K10" s="38">
        <v>0</v>
      </c>
      <c r="L10" s="39">
        <f t="shared" si="0"/>
        <v>0.61538461538461542</v>
      </c>
      <c r="M10" s="39">
        <f t="shared" si="1"/>
        <v>0.42420327304048233</v>
      </c>
      <c r="N10" s="39">
        <f t="shared" si="2"/>
        <v>0.28408995199191445</v>
      </c>
      <c r="O10" s="50">
        <f t="shared" si="3"/>
        <v>0.20347003154574134</v>
      </c>
      <c r="P10" s="52">
        <f t="shared" si="4"/>
        <v>39.501779359430607</v>
      </c>
      <c r="Q10" s="50">
        <f t="shared" si="5"/>
        <v>6.490649064906491E-2</v>
      </c>
      <c r="R10" s="50">
        <f t="shared" si="6"/>
        <v>2.3641669614432264</v>
      </c>
      <c r="S10" s="50">
        <f t="shared" si="12"/>
        <v>9.2649912194957551E-3</v>
      </c>
      <c r="T10" s="50">
        <f t="shared" si="7"/>
        <v>4.5391705069124422</v>
      </c>
      <c r="U10" s="50">
        <f t="shared" si="8"/>
        <v>0.65294117647058825</v>
      </c>
      <c r="V10" s="50">
        <f t="shared" si="9"/>
        <v>0.11588235294117646</v>
      </c>
      <c r="W10" s="40">
        <f t="shared" si="10"/>
        <v>24.177629812461308</v>
      </c>
      <c r="X10" s="40">
        <f t="shared" si="11"/>
        <v>21.761246018916324</v>
      </c>
      <c r="Y10" s="50">
        <f>W10</f>
        <v>24.177629812461308</v>
      </c>
      <c r="Z10" s="50">
        <f>L10</f>
        <v>0.61538461538461542</v>
      </c>
    </row>
    <row r="11" spans="1:26" x14ac:dyDescent="0.3">
      <c r="A11" s="68">
        <v>159.30000000000001</v>
      </c>
      <c r="B11" s="69">
        <v>14100000</v>
      </c>
      <c r="C11" s="69">
        <v>2870000</v>
      </c>
      <c r="D11" s="69">
        <v>2580000</v>
      </c>
      <c r="E11" s="69">
        <v>576000</v>
      </c>
      <c r="F11" s="69">
        <v>22300000</v>
      </c>
      <c r="G11" s="69">
        <v>1550000</v>
      </c>
      <c r="H11" s="69">
        <v>668000</v>
      </c>
      <c r="I11" s="69">
        <v>2640000</v>
      </c>
      <c r="J11" s="69">
        <v>13300000</v>
      </c>
      <c r="K11" s="69">
        <v>0</v>
      </c>
      <c r="L11" s="70">
        <f t="shared" si="0"/>
        <v>0.6211721224920802</v>
      </c>
      <c r="M11" s="70">
        <f t="shared" si="1"/>
        <v>0.42814470627281781</v>
      </c>
      <c r="N11" s="74">
        <f t="shared" si="2"/>
        <v>0.42685308933895344</v>
      </c>
      <c r="O11" s="68">
        <f t="shared" si="3"/>
        <v>0.20170036149417592</v>
      </c>
      <c r="P11" s="71">
        <f t="shared" si="4"/>
        <v>38.736263736263737</v>
      </c>
      <c r="Q11" s="68">
        <f t="shared" si="5"/>
        <v>6.4989517819706494E-2</v>
      </c>
      <c r="R11" s="68">
        <f t="shared" si="6"/>
        <v>2.3912588684737131</v>
      </c>
      <c r="S11" s="68">
        <f t="shared" si="12"/>
        <v>1.4765523349540288E-3</v>
      </c>
      <c r="T11" s="68">
        <f t="shared" si="7"/>
        <v>4.479166666666667</v>
      </c>
      <c r="U11" s="68">
        <f t="shared" si="8"/>
        <v>0.63228699551569512</v>
      </c>
      <c r="V11" s="68">
        <f t="shared" si="9"/>
        <v>0.11569506726457399</v>
      </c>
      <c r="W11" s="73">
        <f t="shared" si="10"/>
        <v>24.455697848183323</v>
      </c>
      <c r="X11" s="73">
        <f t="shared" si="11"/>
        <v>22.032364057247698</v>
      </c>
      <c r="Y11" s="68"/>
      <c r="Z11" s="68"/>
    </row>
    <row r="12" spans="1:26" s="56" customFormat="1" x14ac:dyDescent="0.3">
      <c r="A12" s="63">
        <v>162.66</v>
      </c>
      <c r="B12" s="66">
        <v>6370000</v>
      </c>
      <c r="C12" s="66">
        <v>1220000</v>
      </c>
      <c r="D12" s="66">
        <v>1060000</v>
      </c>
      <c r="E12" s="45">
        <v>231000</v>
      </c>
      <c r="F12" s="66">
        <v>8400000</v>
      </c>
      <c r="G12" s="45">
        <v>553000</v>
      </c>
      <c r="H12" s="45">
        <v>188000</v>
      </c>
      <c r="I12" s="66">
        <v>771000</v>
      </c>
      <c r="J12" s="66">
        <v>3900000</v>
      </c>
      <c r="K12" s="45">
        <v>0</v>
      </c>
      <c r="L12" s="46">
        <f t="shared" si="0"/>
        <v>0.60182767624020883</v>
      </c>
      <c r="M12" s="46">
        <f t="shared" si="1"/>
        <v>0.42214257268020711</v>
      </c>
      <c r="N12" s="46">
        <f t="shared" si="2"/>
        <v>0.36646805943132965</v>
      </c>
      <c r="O12" s="63">
        <f t="shared" si="3"/>
        <v>0.21903349616189813</v>
      </c>
      <c r="P12" s="64">
        <f t="shared" si="4"/>
        <v>43.127962085308056</v>
      </c>
      <c r="Q12" s="63">
        <f t="shared" si="5"/>
        <v>6.1767005473025799E-2</v>
      </c>
      <c r="R12" s="63">
        <f t="shared" si="6"/>
        <v>2.2342155433441739</v>
      </c>
      <c r="S12" s="63">
        <f t="shared" si="12"/>
        <v>9.4869698221314636E-2</v>
      </c>
      <c r="T12" s="63">
        <f t="shared" si="7"/>
        <v>4.5887445887445883</v>
      </c>
      <c r="U12" s="63">
        <f t="shared" si="8"/>
        <v>0.7583333333333333</v>
      </c>
      <c r="V12" s="63">
        <f t="shared" si="9"/>
        <v>0.12619047619047619</v>
      </c>
      <c r="W12" s="47">
        <f t="shared" si="10"/>
        <v>23.515895453781823</v>
      </c>
      <c r="X12" s="47">
        <f t="shared" si="11"/>
        <v>21.618492797249726</v>
      </c>
      <c r="Y12" s="50">
        <f>AVERAGE(W12:W13)</f>
        <v>23.570488262482655</v>
      </c>
      <c r="Z12" s="50">
        <f>AVERAGE(L12:L13)</f>
        <v>0.60293574207966638</v>
      </c>
    </row>
    <row r="13" spans="1:26" s="56" customFormat="1" x14ac:dyDescent="0.3">
      <c r="A13" s="63">
        <v>162.66</v>
      </c>
      <c r="B13" s="66">
        <v>2230000</v>
      </c>
      <c r="C13" s="66">
        <v>423000</v>
      </c>
      <c r="D13" s="66">
        <v>362000</v>
      </c>
      <c r="E13" s="45">
        <v>83300</v>
      </c>
      <c r="F13" s="66">
        <v>2940000</v>
      </c>
      <c r="G13" s="45">
        <v>200000</v>
      </c>
      <c r="H13" s="66">
        <v>78800</v>
      </c>
      <c r="I13" s="66">
        <v>277000</v>
      </c>
      <c r="J13" s="66">
        <v>1350000</v>
      </c>
      <c r="K13" s="45">
        <v>0</v>
      </c>
      <c r="L13" s="46">
        <f t="shared" si="0"/>
        <v>0.60404380791912382</v>
      </c>
      <c r="M13" s="46">
        <f t="shared" si="1"/>
        <v>0.41690659910169298</v>
      </c>
      <c r="N13" s="46">
        <f t="shared" si="2"/>
        <v>0.36717034741056437</v>
      </c>
      <c r="O13" s="63">
        <f t="shared" si="3"/>
        <v>0.21662550208317741</v>
      </c>
      <c r="P13" s="64">
        <f t="shared" si="4"/>
        <v>43.133462282398455</v>
      </c>
      <c r="Q13" s="63">
        <f t="shared" si="5"/>
        <v>6.3694267515923567E-2</v>
      </c>
      <c r="R13" s="63">
        <f t="shared" si="6"/>
        <v>2.2372922110190272</v>
      </c>
      <c r="S13" s="63">
        <f t="shared" si="12"/>
        <v>9.8958877542892676E-2</v>
      </c>
      <c r="T13" s="63">
        <f t="shared" si="7"/>
        <v>4.3457382953181272</v>
      </c>
      <c r="U13" s="63">
        <f t="shared" si="8"/>
        <v>0.75850340136054417</v>
      </c>
      <c r="V13" s="63">
        <f t="shared" si="9"/>
        <v>0.12312925170068027</v>
      </c>
      <c r="W13" s="47">
        <f t="shared" si="10"/>
        <v>23.625081071183487</v>
      </c>
      <c r="X13" s="47">
        <f t="shared" si="11"/>
        <v>21.252616941957839</v>
      </c>
      <c r="Y13" s="50"/>
      <c r="Z13" s="50"/>
    </row>
    <row r="14" spans="1:26" x14ac:dyDescent="0.3">
      <c r="A14" s="50">
        <v>164.58</v>
      </c>
      <c r="B14" s="42">
        <v>32000000</v>
      </c>
      <c r="C14" s="42">
        <v>6260000</v>
      </c>
      <c r="D14" s="42">
        <v>5730000</v>
      </c>
      <c r="E14" s="42">
        <v>1430000</v>
      </c>
      <c r="F14" s="42">
        <v>56600000</v>
      </c>
      <c r="G14" s="42">
        <v>3810000</v>
      </c>
      <c r="H14" s="42">
        <v>958000</v>
      </c>
      <c r="I14" s="42">
        <v>3570000</v>
      </c>
      <c r="J14" s="42">
        <v>18000000</v>
      </c>
      <c r="K14" s="38">
        <v>0</v>
      </c>
      <c r="L14" s="39">
        <f t="shared" si="0"/>
        <v>0.63668020893789901</v>
      </c>
      <c r="M14" s="39">
        <f t="shared" si="1"/>
        <v>0.42697466467958273</v>
      </c>
      <c r="N14" s="39">
        <f t="shared" si="2"/>
        <v>0.28470326559498532</v>
      </c>
      <c r="O14" s="50">
        <f t="shared" si="3"/>
        <v>0.18176892861980226</v>
      </c>
      <c r="P14" s="52">
        <f t="shared" si="4"/>
        <v>36.117381489841989</v>
      </c>
      <c r="Q14" s="50">
        <f t="shared" si="5"/>
        <v>6.3069028306571753E-2</v>
      </c>
      <c r="R14" s="50">
        <f t="shared" si="6"/>
        <v>2.4912595672304638</v>
      </c>
      <c r="S14" s="50">
        <f t="shared" si="12"/>
        <v>-4.5702522447999439E-2</v>
      </c>
      <c r="T14" s="50">
        <f t="shared" si="7"/>
        <v>4.0069930069930066</v>
      </c>
      <c r="U14" s="50">
        <f t="shared" si="8"/>
        <v>0.56537102473498235</v>
      </c>
      <c r="V14" s="50">
        <f t="shared" si="9"/>
        <v>0.10123674911660778</v>
      </c>
      <c r="W14" s="40">
        <f t="shared" si="10"/>
        <v>25.188220348665091</v>
      </c>
      <c r="X14" s="40">
        <f t="shared" si="11"/>
        <v>21.952142164073127</v>
      </c>
      <c r="Y14" s="50">
        <f>W14</f>
        <v>25.188220348665091</v>
      </c>
      <c r="Z14" s="50">
        <f>L14</f>
        <v>0.63668020893789901</v>
      </c>
    </row>
    <row r="15" spans="1:26" x14ac:dyDescent="0.3">
      <c r="A15" s="50">
        <v>166.5</v>
      </c>
      <c r="B15" s="38">
        <v>29200000</v>
      </c>
      <c r="C15" s="38">
        <v>6210000</v>
      </c>
      <c r="D15" s="38">
        <v>4880000</v>
      </c>
      <c r="E15" s="38">
        <v>1180000</v>
      </c>
      <c r="F15" s="38">
        <v>46100000</v>
      </c>
      <c r="G15" s="38">
        <v>2720000</v>
      </c>
      <c r="H15" s="38">
        <v>1200000</v>
      </c>
      <c r="I15" s="38">
        <v>4070000</v>
      </c>
      <c r="J15" s="38">
        <v>21200000</v>
      </c>
      <c r="K15" s="38">
        <v>0</v>
      </c>
      <c r="L15" s="39">
        <f t="shared" si="0"/>
        <v>0.58572381587725153</v>
      </c>
      <c r="M15" s="39">
        <f t="shared" si="1"/>
        <v>0.39771801140994295</v>
      </c>
      <c r="N15" s="39">
        <f t="shared" si="2"/>
        <v>0.3647512746313904</v>
      </c>
      <c r="O15" s="50">
        <f t="shared" si="3"/>
        <v>0.20085120314290392</v>
      </c>
      <c r="P15" s="52">
        <f t="shared" si="4"/>
        <v>38.778220451527226</v>
      </c>
      <c r="Q15" s="50">
        <f t="shared" si="5"/>
        <v>5.5714870954526832E-2</v>
      </c>
      <c r="R15" s="50">
        <f t="shared" si="6"/>
        <v>2.3788902425517775</v>
      </c>
      <c r="S15" s="50">
        <f t="shared" si="12"/>
        <v>-0.10089725100437708</v>
      </c>
      <c r="T15" s="50">
        <f t="shared" si="7"/>
        <v>4.1355932203389827</v>
      </c>
      <c r="U15" s="50">
        <f t="shared" si="8"/>
        <v>0.63340563991323207</v>
      </c>
      <c r="V15" s="50">
        <f t="shared" si="9"/>
        <v>0.10585683297180043</v>
      </c>
      <c r="W15" s="40">
        <f t="shared" si="10"/>
        <v>22.7101932011551</v>
      </c>
      <c r="X15" s="40">
        <f t="shared" si="11"/>
        <v>19.871330001110177</v>
      </c>
      <c r="Y15" s="50">
        <f>W15</f>
        <v>22.7101932011551</v>
      </c>
      <c r="Z15" s="50">
        <f>L15</f>
        <v>0.58572381587725153</v>
      </c>
    </row>
    <row r="16" spans="1:26" s="44" customFormat="1" x14ac:dyDescent="0.3">
      <c r="A16" s="60">
        <v>173.89</v>
      </c>
      <c r="B16" s="58">
        <v>103000000</v>
      </c>
      <c r="C16" s="58">
        <v>23600000</v>
      </c>
      <c r="D16" s="58">
        <v>20500000</v>
      </c>
      <c r="E16" s="58">
        <v>4540000</v>
      </c>
      <c r="F16" s="58">
        <v>196000000</v>
      </c>
      <c r="G16" s="58">
        <v>13100000</v>
      </c>
      <c r="H16" s="58">
        <v>2280000</v>
      </c>
      <c r="I16" s="58">
        <v>9390000</v>
      </c>
      <c r="J16" s="58">
        <v>43400000</v>
      </c>
      <c r="K16" s="58">
        <v>0</v>
      </c>
      <c r="L16" s="59">
        <f t="shared" si="0"/>
        <v>0.61775186264982185</v>
      </c>
      <c r="M16" s="59">
        <f t="shared" si="1"/>
        <v>0.42146381578947367</v>
      </c>
      <c r="N16" s="59">
        <f t="shared" si="2"/>
        <v>0.21934121958019676</v>
      </c>
      <c r="O16" s="60">
        <f t="shared" si="3"/>
        <v>0.18871731201986497</v>
      </c>
      <c r="P16" s="61">
        <f t="shared" si="4"/>
        <v>34.448160535117054</v>
      </c>
      <c r="Q16" s="60">
        <f t="shared" si="5"/>
        <v>6.2649450023912007E-2</v>
      </c>
      <c r="R16" s="60">
        <f t="shared" si="6"/>
        <v>2.5353994566723954</v>
      </c>
      <c r="S16" s="60">
        <f t="shared" si="12"/>
        <v>-0.15409874307244165</v>
      </c>
      <c r="T16" s="60">
        <f t="shared" si="7"/>
        <v>4.5154185022026434</v>
      </c>
      <c r="U16" s="60">
        <f t="shared" si="8"/>
        <v>0.52551020408163263</v>
      </c>
      <c r="V16" s="60">
        <f t="shared" si="9"/>
        <v>0.10459183673469388</v>
      </c>
      <c r="W16" s="62">
        <f t="shared" si="10"/>
        <v>24.291681947771462</v>
      </c>
      <c r="X16" s="62">
        <f t="shared" si="11"/>
        <v>21.571319898397611</v>
      </c>
      <c r="Y16" s="50">
        <f>AVERAGE(W16:W17)</f>
        <v>24.320398224811072</v>
      </c>
      <c r="Z16" s="50">
        <f>L16</f>
        <v>0.61775186264982185</v>
      </c>
    </row>
    <row r="17" spans="1:26" s="44" customFormat="1" x14ac:dyDescent="0.3">
      <c r="A17" s="60">
        <v>173.89</v>
      </c>
      <c r="B17" s="58">
        <v>28000000</v>
      </c>
      <c r="C17" s="58">
        <v>5430000</v>
      </c>
      <c r="D17" s="58">
        <v>4870000</v>
      </c>
      <c r="E17" s="58">
        <v>1160000</v>
      </c>
      <c r="F17" s="58">
        <v>42800000</v>
      </c>
      <c r="G17" s="58">
        <v>2790000</v>
      </c>
      <c r="H17" s="58">
        <v>541000</v>
      </c>
      <c r="I17" s="58">
        <v>2040000</v>
      </c>
      <c r="J17" s="58">
        <v>9760000</v>
      </c>
      <c r="K17" s="58">
        <v>0</v>
      </c>
      <c r="L17" s="59">
        <f t="shared" si="0"/>
        <v>0.61894736842105258</v>
      </c>
      <c r="M17" s="59">
        <f t="shared" si="1"/>
        <v>0.42495636998254799</v>
      </c>
      <c r="N17" s="59">
        <f t="shared" si="2"/>
        <v>0.22380805571172085</v>
      </c>
      <c r="O17" s="60">
        <f t="shared" si="3"/>
        <v>0.20087642418930762</v>
      </c>
      <c r="P17" s="61">
        <f t="shared" si="4"/>
        <v>39.548022598870055</v>
      </c>
      <c r="Q17" s="60">
        <f t="shared" si="5"/>
        <v>6.1197631059442863E-2</v>
      </c>
      <c r="R17" s="60">
        <f t="shared" si="6"/>
        <v>2.363433274544386</v>
      </c>
      <c r="S17" s="60">
        <f t="shared" si="12"/>
        <v>2.1855456757553071E-2</v>
      </c>
      <c r="T17" s="60">
        <f t="shared" si="7"/>
        <v>4.1982758620689653</v>
      </c>
      <c r="U17" s="60">
        <f t="shared" si="8"/>
        <v>0.65420560747663548</v>
      </c>
      <c r="V17" s="60">
        <f t="shared" si="9"/>
        <v>0.11378504672897197</v>
      </c>
      <c r="W17" s="62">
        <f t="shared" si="10"/>
        <v>24.349114501850682</v>
      </c>
      <c r="X17" s="62">
        <f t="shared" si="11"/>
        <v>21.81324319187026</v>
      </c>
      <c r="Y17" s="50"/>
      <c r="Z17" s="50"/>
    </row>
    <row r="18" spans="1:26" s="44" customFormat="1" x14ac:dyDescent="0.3">
      <c r="A18" s="63">
        <v>178.2</v>
      </c>
      <c r="B18" s="45">
        <v>55100000</v>
      </c>
      <c r="C18" s="45">
        <v>10600000</v>
      </c>
      <c r="D18" s="45">
        <v>9450000</v>
      </c>
      <c r="E18" s="45">
        <v>2280000</v>
      </c>
      <c r="F18" s="45">
        <v>90900000</v>
      </c>
      <c r="G18" s="45">
        <v>6420000</v>
      </c>
      <c r="H18" s="45">
        <v>1250000</v>
      </c>
      <c r="I18" s="45">
        <v>6200000</v>
      </c>
      <c r="J18" s="45">
        <v>30400000</v>
      </c>
      <c r="K18" s="45">
        <v>0</v>
      </c>
      <c r="L18" s="46">
        <f t="shared" si="0"/>
        <v>0.63130434782608691</v>
      </c>
      <c r="M18" s="46">
        <f t="shared" si="1"/>
        <v>0.42319749216300939</v>
      </c>
      <c r="N18" s="46">
        <f t="shared" si="2"/>
        <v>0.29398058252427184</v>
      </c>
      <c r="O18" s="63">
        <f t="shared" si="3"/>
        <v>0.18662766402005851</v>
      </c>
      <c r="P18" s="64">
        <f t="shared" si="4"/>
        <v>37.739726027397261</v>
      </c>
      <c r="Q18" s="63">
        <f t="shared" si="5"/>
        <v>6.5967940813810105E-2</v>
      </c>
      <c r="R18" s="63">
        <f t="shared" si="6"/>
        <v>2.4355937052932761</v>
      </c>
      <c r="S18" s="63">
        <f t="shared" si="12"/>
        <v>-8.5280569000811823E-3</v>
      </c>
      <c r="T18" s="63">
        <f t="shared" si="7"/>
        <v>4.1447368421052628</v>
      </c>
      <c r="U18" s="63">
        <f t="shared" si="8"/>
        <v>0.60616061606160621</v>
      </c>
      <c r="V18" s="63">
        <f t="shared" si="9"/>
        <v>0.10396039603960396</v>
      </c>
      <c r="W18" s="47">
        <f t="shared" si="10"/>
        <v>24.936332575699367</v>
      </c>
      <c r="X18" s="47">
        <f t="shared" si="11"/>
        <v>21.691658267053185</v>
      </c>
      <c r="Y18" s="50">
        <f>AVERAGE(W18:W19)</f>
        <v>24.348242738363371</v>
      </c>
      <c r="Z18" s="50">
        <f>AVERAGE(L18:L19)</f>
        <v>0.61905049653585142</v>
      </c>
    </row>
    <row r="19" spans="1:26" s="44" customFormat="1" x14ac:dyDescent="0.3">
      <c r="A19" s="63">
        <v>178.2</v>
      </c>
      <c r="B19" s="45">
        <v>19600000</v>
      </c>
      <c r="C19" s="45">
        <v>3610000</v>
      </c>
      <c r="D19" s="45">
        <v>3100000</v>
      </c>
      <c r="E19" s="45">
        <v>741000</v>
      </c>
      <c r="F19" s="45">
        <v>26700000</v>
      </c>
      <c r="G19" s="45">
        <v>1730000</v>
      </c>
      <c r="H19" s="45">
        <v>409000</v>
      </c>
      <c r="I19" s="45">
        <v>2060000</v>
      </c>
      <c r="J19" s="45">
        <v>9980000</v>
      </c>
      <c r="K19" s="45">
        <v>0</v>
      </c>
      <c r="L19" s="46">
        <f t="shared" si="0"/>
        <v>0.60679664524561594</v>
      </c>
      <c r="M19" s="46">
        <f t="shared" si="1"/>
        <v>0.41605153670648237</v>
      </c>
      <c r="N19" s="46">
        <f t="shared" si="2"/>
        <v>0.31799024240721346</v>
      </c>
      <c r="O19" s="63">
        <f t="shared" si="3"/>
        <v>0.2076586494244865</v>
      </c>
      <c r="P19" s="64">
        <f t="shared" si="4"/>
        <v>42.332613390928728</v>
      </c>
      <c r="Q19" s="63">
        <f t="shared" si="5"/>
        <v>6.0851213506858952E-2</v>
      </c>
      <c r="R19" s="63">
        <f t="shared" si="6"/>
        <v>2.2665957715253868</v>
      </c>
      <c r="S19" s="63">
        <f t="shared" si="12"/>
        <v>7.8602011657517235E-2</v>
      </c>
      <c r="T19" s="63">
        <f t="shared" si="7"/>
        <v>4.1835357624831309</v>
      </c>
      <c r="U19" s="63">
        <f t="shared" si="8"/>
        <v>0.73408239700374533</v>
      </c>
      <c r="V19" s="63">
        <f t="shared" si="9"/>
        <v>0.11610486891385768</v>
      </c>
      <c r="W19" s="47">
        <f t="shared" si="10"/>
        <v>23.760152901027375</v>
      </c>
      <c r="X19" s="47">
        <f t="shared" si="11"/>
        <v>21.192431304476383</v>
      </c>
      <c r="Y19" s="50"/>
      <c r="Z19" s="50"/>
    </row>
    <row r="20" spans="1:26" s="44" customFormat="1" x14ac:dyDescent="0.3">
      <c r="A20" s="60">
        <v>182.63</v>
      </c>
      <c r="B20" s="65">
        <v>27800000</v>
      </c>
      <c r="C20" s="65">
        <v>4630000</v>
      </c>
      <c r="D20" s="65">
        <v>3630000</v>
      </c>
      <c r="E20" s="58">
        <v>912000</v>
      </c>
      <c r="F20" s="65">
        <v>34700000</v>
      </c>
      <c r="G20" s="58">
        <v>1890000</v>
      </c>
      <c r="H20" s="58">
        <v>360000</v>
      </c>
      <c r="I20" s="65">
        <v>1730000</v>
      </c>
      <c r="J20" s="65">
        <v>8200000</v>
      </c>
      <c r="K20" s="58">
        <v>0</v>
      </c>
      <c r="L20" s="59">
        <f t="shared" si="0"/>
        <v>0.58145000903995658</v>
      </c>
      <c r="M20" s="59">
        <f t="shared" si="1"/>
        <v>0.39576973397296117</v>
      </c>
      <c r="N20" s="59">
        <f t="shared" si="2"/>
        <v>0.22871749277617248</v>
      </c>
      <c r="O20" s="60">
        <f t="shared" si="3"/>
        <v>0.20042830295878677</v>
      </c>
      <c r="P20" s="61">
        <f t="shared" si="4"/>
        <v>44.48</v>
      </c>
      <c r="Q20" s="60">
        <f t="shared" si="5"/>
        <v>5.1653457228751025E-2</v>
      </c>
      <c r="R20" s="60">
        <f t="shared" si="6"/>
        <v>2.1884396835322586</v>
      </c>
      <c r="S20" s="60">
        <f t="shared" si="12"/>
        <v>7.6283064708692727E-2</v>
      </c>
      <c r="T20" s="60">
        <f t="shared" si="7"/>
        <v>3.9802631578947367</v>
      </c>
      <c r="U20" s="60">
        <f t="shared" si="8"/>
        <v>0.80115273775216134</v>
      </c>
      <c r="V20" s="60">
        <f t="shared" si="9"/>
        <v>0.10461095100864554</v>
      </c>
      <c r="W20" s="62">
        <f t="shared" si="10"/>
        <v>22.492646901935768</v>
      </c>
      <c r="X20" s="62">
        <f t="shared" si="11"/>
        <v>19.727374081029257</v>
      </c>
      <c r="Y20" s="50">
        <f>AVERAGE(W20:W21)</f>
        <v>22.213836082419427</v>
      </c>
      <c r="Z20" s="50">
        <f>AVERAGE(L20:L21)</f>
        <v>0.57604356407676494</v>
      </c>
    </row>
    <row r="21" spans="1:26" s="44" customFormat="1" x14ac:dyDescent="0.3">
      <c r="A21" s="60">
        <v>182.63</v>
      </c>
      <c r="B21" s="58">
        <v>9310000</v>
      </c>
      <c r="C21" s="65">
        <v>1550000</v>
      </c>
      <c r="D21" s="65">
        <v>1190000</v>
      </c>
      <c r="E21" s="58">
        <v>293000</v>
      </c>
      <c r="F21" s="65">
        <v>11200000</v>
      </c>
      <c r="G21" s="58">
        <v>577000</v>
      </c>
      <c r="H21" s="65">
        <v>155000</v>
      </c>
      <c r="I21" s="65">
        <v>553000</v>
      </c>
      <c r="J21" s="65">
        <v>2740000</v>
      </c>
      <c r="K21" s="58">
        <v>0</v>
      </c>
      <c r="L21" s="59">
        <f t="shared" si="0"/>
        <v>0.5706371191135734</v>
      </c>
      <c r="M21" s="59">
        <f t="shared" si="1"/>
        <v>0.39235080778107484</v>
      </c>
      <c r="N21" s="59">
        <f t="shared" si="2"/>
        <v>0.23539049699617695</v>
      </c>
      <c r="O21" s="60">
        <f t="shared" si="3"/>
        <v>0.20479405806887238</v>
      </c>
      <c r="P21" s="61">
        <f t="shared" si="4"/>
        <v>45.392491467576789</v>
      </c>
      <c r="Q21" s="60">
        <f t="shared" si="5"/>
        <v>4.8993801477456057E-2</v>
      </c>
      <c r="R21" s="60">
        <f t="shared" si="6"/>
        <v>2.1524461028192374</v>
      </c>
      <c r="S21" s="60">
        <f t="shared" si="12"/>
        <v>7.9244031541302995E-2</v>
      </c>
      <c r="T21" s="60">
        <f t="shared" si="7"/>
        <v>4.0614334470989757</v>
      </c>
      <c r="U21" s="60">
        <f t="shared" si="8"/>
        <v>0.83125000000000004</v>
      </c>
      <c r="V21" s="60">
        <f t="shared" si="9"/>
        <v>0.10625</v>
      </c>
      <c r="W21" s="62">
        <f t="shared" si="10"/>
        <v>21.935025262903089</v>
      </c>
      <c r="X21" s="62">
        <f t="shared" si="11"/>
        <v>19.473032198026036</v>
      </c>
      <c r="Y21" s="50"/>
      <c r="Z21" s="50"/>
    </row>
    <row r="22" spans="1:26" s="44" customFormat="1" x14ac:dyDescent="0.3">
      <c r="A22" s="63">
        <v>185</v>
      </c>
      <c r="B22" s="45">
        <v>27300000</v>
      </c>
      <c r="C22" s="45">
        <v>4500000</v>
      </c>
      <c r="D22" s="45">
        <v>3490000</v>
      </c>
      <c r="E22" s="45">
        <v>866000</v>
      </c>
      <c r="F22" s="45">
        <v>36700000</v>
      </c>
      <c r="G22" s="45">
        <v>1980000</v>
      </c>
      <c r="H22" s="45">
        <v>331000</v>
      </c>
      <c r="I22" s="45">
        <v>1160000</v>
      </c>
      <c r="J22" s="45">
        <v>5130000</v>
      </c>
      <c r="K22" s="45">
        <v>0</v>
      </c>
      <c r="L22" s="46">
        <f t="shared" si="0"/>
        <v>0.58471760797342198</v>
      </c>
      <c r="M22" s="46">
        <f t="shared" si="1"/>
        <v>0.39408310749774167</v>
      </c>
      <c r="N22" s="46">
        <f t="shared" si="2"/>
        <v>0.15283580711433253</v>
      </c>
      <c r="O22" s="63">
        <f t="shared" si="3"/>
        <v>0.18630090878492089</v>
      </c>
      <c r="P22" s="64">
        <f t="shared" si="4"/>
        <v>42.65625</v>
      </c>
      <c r="Q22" s="63">
        <f t="shared" si="5"/>
        <v>5.1189245087900723E-2</v>
      </c>
      <c r="R22" s="63">
        <f t="shared" si="6"/>
        <v>2.2555721845101289</v>
      </c>
      <c r="S22" s="63">
        <f t="shared" si="12"/>
        <v>1.9285598516548319E-2</v>
      </c>
      <c r="T22" s="63">
        <f t="shared" si="7"/>
        <v>4.0300230946882216</v>
      </c>
      <c r="U22" s="63">
        <f t="shared" si="8"/>
        <v>0.7438692098092643</v>
      </c>
      <c r="V22" s="63">
        <f t="shared" si="9"/>
        <v>9.5095367847411447E-2</v>
      </c>
      <c r="W22" s="47">
        <f t="shared" si="10"/>
        <v>22.659118179868965</v>
      </c>
      <c r="X22" s="47">
        <f t="shared" si="11"/>
        <v>19.602177788474663</v>
      </c>
      <c r="Y22" s="50">
        <f>AVERAGE(W22:W23)</f>
        <v>23.28047487231774</v>
      </c>
      <c r="Z22" s="50">
        <f>AVERAGE(L22:L23)</f>
        <v>0.59720761176611692</v>
      </c>
    </row>
    <row r="23" spans="1:26" s="44" customFormat="1" x14ac:dyDescent="0.3">
      <c r="A23" s="63">
        <v>185</v>
      </c>
      <c r="B23" s="45">
        <v>170000000</v>
      </c>
      <c r="C23" s="45">
        <v>29300000</v>
      </c>
      <c r="D23" s="45">
        <v>24700000</v>
      </c>
      <c r="E23" s="45">
        <v>6270000</v>
      </c>
      <c r="F23" s="45">
        <v>265000000</v>
      </c>
      <c r="G23" s="45">
        <v>14800000</v>
      </c>
      <c r="H23" s="45">
        <v>2160000</v>
      </c>
      <c r="I23" s="45">
        <v>7870000</v>
      </c>
      <c r="J23" s="45">
        <v>35500000</v>
      </c>
      <c r="K23" s="45">
        <v>0</v>
      </c>
      <c r="L23" s="46">
        <f t="shared" si="0"/>
        <v>0.60969761555881175</v>
      </c>
      <c r="M23" s="46">
        <f t="shared" si="1"/>
        <v>0.40982246557159452</v>
      </c>
      <c r="N23" s="46">
        <f t="shared" si="2"/>
        <v>0.14662029433549092</v>
      </c>
      <c r="O23" s="63">
        <f t="shared" si="3"/>
        <v>0.1772282177198812</v>
      </c>
      <c r="P23" s="64">
        <f t="shared" si="4"/>
        <v>39.080459770114942</v>
      </c>
      <c r="Q23" s="63">
        <f t="shared" si="5"/>
        <v>5.2894924946390282E-2</v>
      </c>
      <c r="R23" s="63">
        <f t="shared" si="6"/>
        <v>2.3853784774638775</v>
      </c>
      <c r="S23" s="63">
        <f t="shared" si="12"/>
        <v>-3.0698115816068405E-2</v>
      </c>
      <c r="T23" s="63">
        <f t="shared" si="7"/>
        <v>3.9393939393939394</v>
      </c>
      <c r="U23" s="63">
        <f t="shared" si="8"/>
        <v>0.64150943396226412</v>
      </c>
      <c r="V23" s="63">
        <f t="shared" si="9"/>
        <v>9.3207547169811319E-2</v>
      </c>
      <c r="W23" s="47">
        <f t="shared" si="10"/>
        <v>23.90183156476651</v>
      </c>
      <c r="X23" s="47">
        <f t="shared" si="11"/>
        <v>20.750213920943406</v>
      </c>
      <c r="Y23" s="50"/>
      <c r="Z23" s="50"/>
    </row>
    <row r="24" spans="1:26" s="44" customFormat="1" x14ac:dyDescent="0.3">
      <c r="A24" s="60">
        <v>187.6</v>
      </c>
      <c r="B24" s="58">
        <v>16700000</v>
      </c>
      <c r="C24" s="58">
        <v>3040000</v>
      </c>
      <c r="D24" s="58">
        <v>2660000</v>
      </c>
      <c r="E24" s="58">
        <v>646000</v>
      </c>
      <c r="F24" s="58">
        <v>24100000</v>
      </c>
      <c r="G24" s="58">
        <v>1470000</v>
      </c>
      <c r="H24" s="58">
        <v>422000</v>
      </c>
      <c r="I24" s="58">
        <v>1580000</v>
      </c>
      <c r="J24" s="58">
        <v>7360000</v>
      </c>
      <c r="K24" s="58">
        <v>0</v>
      </c>
      <c r="L24" s="59">
        <f t="shared" si="0"/>
        <v>0.61105424769703176</v>
      </c>
      <c r="M24" s="59">
        <f t="shared" si="1"/>
        <v>0.41916167664670656</v>
      </c>
      <c r="N24" s="59">
        <f t="shared" si="2"/>
        <v>0.27978004901081827</v>
      </c>
      <c r="O24" s="60">
        <f t="shared" si="3"/>
        <v>0.19883444040606593</v>
      </c>
      <c r="P24" s="61">
        <f t="shared" si="4"/>
        <v>40.931372549019606</v>
      </c>
      <c r="Q24" s="60">
        <f t="shared" si="5"/>
        <v>5.7489245209229566E-2</v>
      </c>
      <c r="R24" s="60">
        <f t="shared" si="6"/>
        <v>2.3156573967418135</v>
      </c>
      <c r="S24" s="60">
        <f t="shared" si="12"/>
        <v>4.3476647378375866E-2</v>
      </c>
      <c r="T24" s="60">
        <f t="shared" si="7"/>
        <v>4.117647058823529</v>
      </c>
      <c r="U24" s="60">
        <f t="shared" si="8"/>
        <v>0.69294605809128629</v>
      </c>
      <c r="V24" s="60">
        <f t="shared" si="9"/>
        <v>0.11037344398340249</v>
      </c>
      <c r="W24" s="62">
        <f t="shared" si="10"/>
        <v>23.967856090884769</v>
      </c>
      <c r="X24" s="62">
        <f t="shared" si="11"/>
        <v>21.410755898500462</v>
      </c>
      <c r="Y24" s="50">
        <f>AVERAGE(W24:W26)</f>
        <v>23.992725774756568</v>
      </c>
      <c r="Z24" s="50">
        <f>L24</f>
        <v>0.61105424769703176</v>
      </c>
    </row>
    <row r="25" spans="1:26" s="44" customFormat="1" x14ac:dyDescent="0.3">
      <c r="A25" s="60">
        <v>187.6</v>
      </c>
      <c r="B25" s="58">
        <v>45300000</v>
      </c>
      <c r="C25" s="58">
        <v>8160000</v>
      </c>
      <c r="D25" s="58">
        <v>6980000</v>
      </c>
      <c r="E25" s="58">
        <v>1760000</v>
      </c>
      <c r="F25" s="58">
        <v>67300000</v>
      </c>
      <c r="G25" s="58">
        <v>4070000</v>
      </c>
      <c r="H25" s="58">
        <v>1280000</v>
      </c>
      <c r="I25" s="58">
        <v>4210000</v>
      </c>
      <c r="J25" s="58">
        <v>19900000</v>
      </c>
      <c r="K25" s="58">
        <v>0</v>
      </c>
      <c r="L25" s="59">
        <f t="shared" si="0"/>
        <v>0.6108726752503576</v>
      </c>
      <c r="M25" s="59">
        <f t="shared" si="1"/>
        <v>0.41301775147928993</v>
      </c>
      <c r="N25" s="59">
        <f t="shared" si="2"/>
        <v>0.27392383212860072</v>
      </c>
      <c r="O25" s="60">
        <f t="shared" si="3"/>
        <v>0.19145802650957292</v>
      </c>
      <c r="P25" s="61">
        <f t="shared" si="4"/>
        <v>40.230905861456485</v>
      </c>
      <c r="Q25" s="60">
        <f t="shared" si="5"/>
        <v>5.7026761944794731E-2</v>
      </c>
      <c r="R25" s="60">
        <f t="shared" si="6"/>
        <v>2.342442165156847</v>
      </c>
      <c r="S25" s="60">
        <f t="shared" si="12"/>
        <v>1.6095087120573393E-2</v>
      </c>
      <c r="T25" s="60">
        <f t="shared" si="7"/>
        <v>3.9659090909090908</v>
      </c>
      <c r="U25" s="60">
        <f t="shared" si="8"/>
        <v>0.6731054977711739</v>
      </c>
      <c r="V25" s="60">
        <f t="shared" si="9"/>
        <v>0.1037147102526003</v>
      </c>
      <c r="W25" s="62">
        <f t="shared" si="10"/>
        <v>23.959027830707022</v>
      </c>
      <c r="X25" s="62">
        <f t="shared" si="11"/>
        <v>20.977888465640408</v>
      </c>
      <c r="Y25" s="50"/>
      <c r="Z25" s="50"/>
    </row>
    <row r="26" spans="1:26" s="44" customFormat="1" x14ac:dyDescent="0.3">
      <c r="A26" s="60">
        <v>187.6</v>
      </c>
      <c r="B26" s="58">
        <v>11800000</v>
      </c>
      <c r="C26" s="58">
        <v>2110000</v>
      </c>
      <c r="D26" s="58">
        <v>1810000</v>
      </c>
      <c r="E26" s="58">
        <v>459000</v>
      </c>
      <c r="F26" s="58">
        <v>16800000</v>
      </c>
      <c r="G26" s="58">
        <v>1070000</v>
      </c>
      <c r="H26" s="58">
        <v>288000</v>
      </c>
      <c r="I26" s="58">
        <v>1120000</v>
      </c>
      <c r="J26" s="58">
        <v>5250000</v>
      </c>
      <c r="K26" s="58">
        <v>0</v>
      </c>
      <c r="L26" s="59">
        <f t="shared" si="0"/>
        <v>0.61277298586896678</v>
      </c>
      <c r="M26" s="59">
        <f t="shared" si="1"/>
        <v>0.41333637816853164</v>
      </c>
      <c r="N26" s="59">
        <f t="shared" si="2"/>
        <v>0.28382641316395257</v>
      </c>
      <c r="O26" s="60">
        <f t="shared" si="3"/>
        <v>0.19681783450941615</v>
      </c>
      <c r="P26" s="61">
        <f t="shared" si="4"/>
        <v>41.25874125874126</v>
      </c>
      <c r="Q26" s="60">
        <f t="shared" si="5"/>
        <v>5.9876888640179073E-2</v>
      </c>
      <c r="R26" s="60">
        <f t="shared" si="6"/>
        <v>2.3080560368880145</v>
      </c>
      <c r="S26" s="60">
        <f t="shared" si="12"/>
        <v>5.6737994932634095E-2</v>
      </c>
      <c r="T26" s="60">
        <f t="shared" si="7"/>
        <v>3.943355119825708</v>
      </c>
      <c r="U26" s="60">
        <f t="shared" si="8"/>
        <v>0.70238095238095233</v>
      </c>
      <c r="V26" s="60">
        <f t="shared" si="9"/>
        <v>0.10773809523809524</v>
      </c>
      <c r="W26" s="62">
        <f t="shared" si="10"/>
        <v>24.051293402677913</v>
      </c>
      <c r="X26" s="62">
        <f t="shared" si="11"/>
        <v>21.000495003201479</v>
      </c>
      <c r="Y26" s="50"/>
      <c r="Z26" s="50"/>
    </row>
    <row r="27" spans="1:26" s="44" customFormat="1" x14ac:dyDescent="0.3">
      <c r="A27" s="63">
        <v>191.47</v>
      </c>
      <c r="B27" s="45">
        <v>34500000</v>
      </c>
      <c r="C27" s="45">
        <v>6430000</v>
      </c>
      <c r="D27" s="45">
        <v>5360000</v>
      </c>
      <c r="E27" s="45">
        <v>1450000</v>
      </c>
      <c r="F27" s="45">
        <v>48900000</v>
      </c>
      <c r="G27" s="45">
        <v>2920000</v>
      </c>
      <c r="H27" s="45">
        <v>729000</v>
      </c>
      <c r="I27" s="45">
        <v>2590000</v>
      </c>
      <c r="J27" s="45">
        <v>13800000</v>
      </c>
      <c r="K27" s="45">
        <v>0</v>
      </c>
      <c r="L27" s="46">
        <f t="shared" si="0"/>
        <v>0.60210396039603964</v>
      </c>
      <c r="M27" s="46">
        <f t="shared" si="1"/>
        <v>0.40483383685800606</v>
      </c>
      <c r="N27" s="46">
        <f t="shared" si="2"/>
        <v>0.25930413971735411</v>
      </c>
      <c r="O27" s="63">
        <f t="shared" si="3"/>
        <v>0.20350445742391637</v>
      </c>
      <c r="P27" s="64">
        <f t="shared" si="4"/>
        <v>41.366906474820141</v>
      </c>
      <c r="Q27" s="63">
        <f t="shared" si="5"/>
        <v>5.6348900038595134E-2</v>
      </c>
      <c r="R27" s="63">
        <f t="shared" si="6"/>
        <v>2.297910807553234</v>
      </c>
      <c r="S27" s="63">
        <f t="shared" si="12"/>
        <v>3.206601763547301E-2</v>
      </c>
      <c r="T27" s="63">
        <f t="shared" si="7"/>
        <v>3.6965517241379309</v>
      </c>
      <c r="U27" s="63">
        <f t="shared" si="8"/>
        <v>0.70552147239263807</v>
      </c>
      <c r="V27" s="63">
        <f t="shared" si="9"/>
        <v>0.10961145194274029</v>
      </c>
      <c r="W27" s="47">
        <f t="shared" si="10"/>
        <v>23.529529493957263</v>
      </c>
      <c r="X27" s="47">
        <f t="shared" si="11"/>
        <v>20.391184309763499</v>
      </c>
      <c r="Y27" s="50">
        <f>AVERAGE(W27:W28)</f>
        <v>23.448029880423181</v>
      </c>
      <c r="Z27" s="50">
        <f>L27</f>
        <v>0.60210396039603964</v>
      </c>
    </row>
    <row r="28" spans="1:26" s="44" customFormat="1" x14ac:dyDescent="0.3">
      <c r="A28" s="63">
        <v>191.47</v>
      </c>
      <c r="B28" s="45">
        <v>15100000</v>
      </c>
      <c r="C28" s="45">
        <v>2830000</v>
      </c>
      <c r="D28" s="45">
        <v>2350000</v>
      </c>
      <c r="E28" s="45">
        <v>634000</v>
      </c>
      <c r="F28" s="45">
        <v>21500000</v>
      </c>
      <c r="G28" s="45">
        <v>1240000</v>
      </c>
      <c r="H28" s="45">
        <v>469000</v>
      </c>
      <c r="I28" s="45">
        <v>1130000</v>
      </c>
      <c r="J28" s="45">
        <v>5920000</v>
      </c>
      <c r="K28" s="45">
        <v>0</v>
      </c>
      <c r="L28" s="46">
        <f t="shared" si="0"/>
        <v>0.59880918627728952</v>
      </c>
      <c r="M28" s="46">
        <f t="shared" si="1"/>
        <v>0.4041967664258686</v>
      </c>
      <c r="N28" s="46">
        <f t="shared" si="2"/>
        <v>0.25910610289810126</v>
      </c>
      <c r="O28" s="63">
        <f t="shared" si="3"/>
        <v>0.20361420466484556</v>
      </c>
      <c r="P28" s="64">
        <f t="shared" si="4"/>
        <v>41.256830601092901</v>
      </c>
      <c r="Q28" s="63">
        <f t="shared" si="5"/>
        <v>5.4529463500439752E-2</v>
      </c>
      <c r="R28" s="63">
        <f t="shared" si="6"/>
        <v>2.2997205296192789</v>
      </c>
      <c r="S28" s="63">
        <f t="shared" si="12"/>
        <v>1.965690295983924E-2</v>
      </c>
      <c r="T28" s="63">
        <f t="shared" si="7"/>
        <v>3.7066246056782335</v>
      </c>
      <c r="U28" s="63">
        <f t="shared" si="8"/>
        <v>0.70232558139534884</v>
      </c>
      <c r="V28" s="63">
        <f t="shared" si="9"/>
        <v>0.10930232558139535</v>
      </c>
      <c r="W28" s="47">
        <f t="shared" si="10"/>
        <v>23.3665302668891</v>
      </c>
      <c r="X28" s="47">
        <f t="shared" si="11"/>
        <v>20.345016351519593</v>
      </c>
      <c r="Y28" s="50"/>
      <c r="Z28" s="50"/>
    </row>
    <row r="29" spans="1:26" x14ac:dyDescent="0.3">
      <c r="A29" s="50">
        <v>195</v>
      </c>
      <c r="B29" s="42">
        <v>26000000</v>
      </c>
      <c r="C29" s="42">
        <v>5090000</v>
      </c>
      <c r="D29" s="42">
        <v>4470000</v>
      </c>
      <c r="E29" s="42">
        <v>1160000</v>
      </c>
      <c r="F29" s="42">
        <v>39400000</v>
      </c>
      <c r="G29" s="42">
        <v>2560000</v>
      </c>
      <c r="H29" s="42">
        <v>762000</v>
      </c>
      <c r="I29" s="42">
        <v>2820000</v>
      </c>
      <c r="J29" s="42">
        <v>13700000</v>
      </c>
      <c r="K29" s="38">
        <v>0</v>
      </c>
      <c r="L29" s="39">
        <f t="shared" si="0"/>
        <v>0.61671686746987953</v>
      </c>
      <c r="M29" s="39">
        <f t="shared" si="1"/>
        <v>0.41697761194029853</v>
      </c>
      <c r="N29" s="39">
        <f t="shared" si="2"/>
        <v>0.30489396986697714</v>
      </c>
      <c r="O29" s="50">
        <f t="shared" si="3"/>
        <v>0.20349278663629461</v>
      </c>
      <c r="P29" s="52">
        <f t="shared" si="4"/>
        <v>39.755351681957187</v>
      </c>
      <c r="Q29" s="50">
        <f t="shared" si="5"/>
        <v>6.1010486177311724E-2</v>
      </c>
      <c r="R29" s="50">
        <f t="shared" si="6"/>
        <v>2.3557447890188103</v>
      </c>
      <c r="S29" s="50">
        <f t="shared" si="12"/>
        <v>2.2111009173960472E-2</v>
      </c>
      <c r="T29" s="50">
        <f t="shared" si="7"/>
        <v>3.853448275862069</v>
      </c>
      <c r="U29" s="50">
        <f t="shared" si="8"/>
        <v>0.65989847715736039</v>
      </c>
      <c r="V29" s="50">
        <f t="shared" si="9"/>
        <v>0.11345177664974619</v>
      </c>
      <c r="W29" s="40">
        <f t="shared" si="10"/>
        <v>24.241870548223915</v>
      </c>
      <c r="X29" s="40">
        <f t="shared" si="11"/>
        <v>21.257609799825005</v>
      </c>
      <c r="Y29" s="50">
        <f>W29</f>
        <v>24.241870548223915</v>
      </c>
      <c r="Z29" s="50">
        <f>L29</f>
        <v>0.61671686746987953</v>
      </c>
    </row>
    <row r="30" spans="1:26" x14ac:dyDescent="0.3">
      <c r="A30" s="50">
        <v>198.68</v>
      </c>
      <c r="B30" s="43">
        <v>12000000</v>
      </c>
      <c r="C30" s="43">
        <v>2210000</v>
      </c>
      <c r="D30" s="43">
        <v>1860000</v>
      </c>
      <c r="E30" s="42">
        <v>481000</v>
      </c>
      <c r="F30" s="43">
        <v>16800000</v>
      </c>
      <c r="G30" s="42">
        <v>997000</v>
      </c>
      <c r="H30" s="43">
        <v>172000</v>
      </c>
      <c r="I30" s="43">
        <v>896000</v>
      </c>
      <c r="J30" s="43">
        <v>4740000</v>
      </c>
      <c r="K30" s="38">
        <v>0</v>
      </c>
      <c r="L30" s="39">
        <f t="shared" si="0"/>
        <v>0.60165825522710892</v>
      </c>
      <c r="M30" s="39">
        <f t="shared" si="1"/>
        <v>0.40870138431114039</v>
      </c>
      <c r="N30" s="39">
        <f t="shared" si="2"/>
        <v>0.25690021231422505</v>
      </c>
      <c r="O30" s="50">
        <f t="shared" si="3"/>
        <v>0.20364238410596028</v>
      </c>
      <c r="P30" s="52">
        <f t="shared" si="4"/>
        <v>41.666666666666671</v>
      </c>
      <c r="Q30" s="50">
        <f t="shared" si="5"/>
        <v>5.6020677642299267E-2</v>
      </c>
      <c r="R30" s="50">
        <f t="shared" si="6"/>
        <v>2.2872074065447774</v>
      </c>
      <c r="S30" s="50">
        <f t="shared" si="12"/>
        <v>4.1331355125672875E-2</v>
      </c>
      <c r="T30" s="50">
        <f t="shared" si="7"/>
        <v>3.8669438669438669</v>
      </c>
      <c r="U30" s="50">
        <f t="shared" si="8"/>
        <v>0.7142857142857143</v>
      </c>
      <c r="V30" s="50">
        <f t="shared" si="9"/>
        <v>0.11071428571428571</v>
      </c>
      <c r="W30" s="40">
        <f t="shared" si="10"/>
        <v>23.507531788031478</v>
      </c>
      <c r="X30" s="40">
        <f t="shared" si="11"/>
        <v>20.669912338027824</v>
      </c>
      <c r="Y30" s="50">
        <f>W30</f>
        <v>23.507531788031478</v>
      </c>
      <c r="Z30" s="50">
        <f>L30</f>
        <v>0.60165825522710892</v>
      </c>
    </row>
    <row r="31" spans="1:26" s="44" customFormat="1" x14ac:dyDescent="0.3">
      <c r="A31" s="60">
        <v>202.77</v>
      </c>
      <c r="B31" s="65">
        <v>16900000</v>
      </c>
      <c r="C31" s="65">
        <v>2890000</v>
      </c>
      <c r="D31" s="65">
        <v>2390000</v>
      </c>
      <c r="E31" s="58">
        <v>576000</v>
      </c>
      <c r="F31" s="65">
        <v>21100000</v>
      </c>
      <c r="G31" s="58">
        <v>1260000</v>
      </c>
      <c r="H31" s="65">
        <v>196000</v>
      </c>
      <c r="I31" s="65">
        <v>995000</v>
      </c>
      <c r="J31" s="65">
        <v>4350000</v>
      </c>
      <c r="K31" s="58">
        <v>0</v>
      </c>
      <c r="L31" s="59">
        <f t="shared" si="0"/>
        <v>0.59387296233839237</v>
      </c>
      <c r="M31" s="59">
        <f t="shared" si="1"/>
        <v>0.40812841530054644</v>
      </c>
      <c r="N31" s="59">
        <f t="shared" si="2"/>
        <v>0.20798768814984422</v>
      </c>
      <c r="O31" s="60">
        <f t="shared" si="3"/>
        <v>0.20754182024383327</v>
      </c>
      <c r="P31" s="61">
        <f t="shared" si="4"/>
        <v>44.473684210526315</v>
      </c>
      <c r="Q31" s="60">
        <f t="shared" si="5"/>
        <v>5.635062611806798E-2</v>
      </c>
      <c r="R31" s="60">
        <f t="shared" si="6"/>
        <v>2.1907527263055235</v>
      </c>
      <c r="S31" s="60">
        <f t="shared" si="12"/>
        <v>0.1128796094105522</v>
      </c>
      <c r="T31" s="60">
        <f t="shared" si="7"/>
        <v>4.1493055555555554</v>
      </c>
      <c r="U31" s="60">
        <f t="shared" si="8"/>
        <v>0.80094786729857825</v>
      </c>
      <c r="V31" s="60">
        <f t="shared" si="9"/>
        <v>0.11327014218009479</v>
      </c>
      <c r="W31" s="62">
        <f t="shared" si="10"/>
        <v>23.120639046021449</v>
      </c>
      <c r="X31" s="62">
        <f t="shared" si="11"/>
        <v>20.628786220601651</v>
      </c>
      <c r="Y31" s="50">
        <f>AVERAGE(W31:W32)</f>
        <v>23.186685566747329</v>
      </c>
      <c r="Z31" s="50">
        <f>AVERAGE(L31:L32)</f>
        <v>0.59519629500974658</v>
      </c>
    </row>
    <row r="32" spans="1:26" s="44" customFormat="1" x14ac:dyDescent="0.3">
      <c r="A32" s="60">
        <v>202.77</v>
      </c>
      <c r="B32" s="65">
        <v>5860000</v>
      </c>
      <c r="C32" s="65">
        <v>997000</v>
      </c>
      <c r="D32" s="65">
        <v>832000</v>
      </c>
      <c r="E32" s="58">
        <v>200000</v>
      </c>
      <c r="F32" s="65">
        <v>7200000</v>
      </c>
      <c r="G32" s="58">
        <v>442000</v>
      </c>
      <c r="H32" s="65">
        <v>105000</v>
      </c>
      <c r="I32" s="65">
        <v>373000</v>
      </c>
      <c r="J32" s="65">
        <v>1620000</v>
      </c>
      <c r="K32" s="58">
        <v>0</v>
      </c>
      <c r="L32" s="59">
        <f t="shared" si="0"/>
        <v>0.59651962768110078</v>
      </c>
      <c r="M32" s="59">
        <f t="shared" si="1"/>
        <v>0.41005421389847213</v>
      </c>
      <c r="N32" s="59">
        <f t="shared" si="2"/>
        <v>0.22563992256399226</v>
      </c>
      <c r="O32" s="60">
        <f t="shared" si="3"/>
        <v>0.20980250232654327</v>
      </c>
      <c r="P32" s="61">
        <f t="shared" si="4"/>
        <v>44.869831546707509</v>
      </c>
      <c r="Q32" s="60">
        <f t="shared" si="5"/>
        <v>5.7838262235017014E-2</v>
      </c>
      <c r="R32" s="60">
        <f t="shared" si="6"/>
        <v>2.1781598094134313</v>
      </c>
      <c r="S32" s="60">
        <f t="shared" si="12"/>
        <v>0.13389448908533419</v>
      </c>
      <c r="T32" s="60">
        <f t="shared" si="7"/>
        <v>4.16</v>
      </c>
      <c r="U32" s="60">
        <f t="shared" si="8"/>
        <v>0.81388888888888888</v>
      </c>
      <c r="V32" s="60">
        <f t="shared" si="9"/>
        <v>0.11555555555555555</v>
      </c>
      <c r="W32" s="62">
        <f t="shared" si="10"/>
        <v>23.252732087473206</v>
      </c>
      <c r="X32" s="62">
        <f t="shared" si="11"/>
        <v>20.766786349873009</v>
      </c>
      <c r="Y32" s="50"/>
      <c r="Z32" s="50"/>
    </row>
    <row r="33" spans="1:26" s="44" customFormat="1" x14ac:dyDescent="0.3">
      <c r="A33" s="63">
        <v>212.4</v>
      </c>
      <c r="B33" s="45">
        <v>29000000</v>
      </c>
      <c r="C33" s="45">
        <v>5160000</v>
      </c>
      <c r="D33" s="45">
        <v>4410000</v>
      </c>
      <c r="E33" s="45">
        <v>1100000</v>
      </c>
      <c r="F33" s="45">
        <v>37500000</v>
      </c>
      <c r="G33" s="45">
        <v>2370000</v>
      </c>
      <c r="H33" s="45">
        <v>603000</v>
      </c>
      <c r="I33" s="45">
        <v>2180000</v>
      </c>
      <c r="J33" s="45">
        <v>9720000</v>
      </c>
      <c r="K33" s="45">
        <v>0</v>
      </c>
      <c r="L33" s="46">
        <f t="shared" si="0"/>
        <v>0.60429447852760731</v>
      </c>
      <c r="M33" s="46">
        <f t="shared" si="1"/>
        <v>0.41330834114339271</v>
      </c>
      <c r="N33" s="46">
        <f t="shared" si="2"/>
        <v>0.250044997300162</v>
      </c>
      <c r="O33" s="63">
        <f t="shared" si="3"/>
        <v>0.2111199050257222</v>
      </c>
      <c r="P33" s="64">
        <f t="shared" si="4"/>
        <v>43.609022556390975</v>
      </c>
      <c r="Q33" s="63">
        <f t="shared" si="5"/>
        <v>5.9443190368698266E-2</v>
      </c>
      <c r="R33" s="63">
        <f t="shared" si="6"/>
        <v>2.2222780990696505</v>
      </c>
      <c r="S33" s="63">
        <f t="shared" si="12"/>
        <v>0.11478558417021567</v>
      </c>
      <c r="T33" s="63">
        <f t="shared" si="7"/>
        <v>4.0090909090909088</v>
      </c>
      <c r="U33" s="63">
        <f t="shared" si="8"/>
        <v>0.77333333333333332</v>
      </c>
      <c r="V33" s="63">
        <f t="shared" si="9"/>
        <v>0.1176</v>
      </c>
      <c r="W33" s="47">
        <f t="shared" si="10"/>
        <v>23.637406024805927</v>
      </c>
      <c r="X33" s="47">
        <f t="shared" si="11"/>
        <v>20.998506477927382</v>
      </c>
      <c r="Y33" s="50">
        <f>AVERAGE(W33:W34)</f>
        <v>23.460705558102351</v>
      </c>
      <c r="Z33" s="50">
        <f>L33</f>
        <v>0.60429447852760731</v>
      </c>
    </row>
    <row r="34" spans="1:26" s="44" customFormat="1" x14ac:dyDescent="0.3">
      <c r="A34" s="63">
        <v>212.4</v>
      </c>
      <c r="B34" s="45">
        <v>12600000</v>
      </c>
      <c r="C34" s="45">
        <v>2260000</v>
      </c>
      <c r="D34" s="45">
        <v>1890000</v>
      </c>
      <c r="E34" s="45">
        <v>479000</v>
      </c>
      <c r="F34" s="45">
        <v>15700000</v>
      </c>
      <c r="G34" s="45">
        <v>981000</v>
      </c>
      <c r="H34" s="45">
        <v>283000</v>
      </c>
      <c r="I34" s="45">
        <v>958000</v>
      </c>
      <c r="J34" s="45">
        <v>4160000</v>
      </c>
      <c r="K34" s="45">
        <v>0</v>
      </c>
      <c r="L34" s="46">
        <f t="shared" si="0"/>
        <v>0.59714795008912658</v>
      </c>
      <c r="M34" s="46">
        <f t="shared" si="1"/>
        <v>0.40829552819183407</v>
      </c>
      <c r="N34" s="46">
        <f t="shared" si="2"/>
        <v>0.25595943320221792</v>
      </c>
      <c r="O34" s="63">
        <f t="shared" si="3"/>
        <v>0.21722196152041295</v>
      </c>
      <c r="P34" s="64">
        <f t="shared" si="4"/>
        <v>44.522968197879855</v>
      </c>
      <c r="Q34" s="63">
        <f t="shared" si="5"/>
        <v>5.8809423895449915E-2</v>
      </c>
      <c r="R34" s="63">
        <f t="shared" si="6"/>
        <v>2.1881745797699792</v>
      </c>
      <c r="S34" s="63">
        <f t="shared" si="12"/>
        <v>0.12588593732293818</v>
      </c>
      <c r="T34" s="63">
        <f t="shared" si="7"/>
        <v>3.9457202505219207</v>
      </c>
      <c r="U34" s="63">
        <f t="shared" si="8"/>
        <v>0.80254777070063699</v>
      </c>
      <c r="V34" s="63">
        <f t="shared" si="9"/>
        <v>0.12038216560509554</v>
      </c>
      <c r="W34" s="47">
        <f t="shared" si="10"/>
        <v>23.284005091398775</v>
      </c>
      <c r="X34" s="47">
        <f t="shared" si="11"/>
        <v>20.640787078854252</v>
      </c>
      <c r="Y34" s="50"/>
      <c r="Z34" s="50"/>
    </row>
    <row r="35" spans="1:26" s="44" customFormat="1" x14ac:dyDescent="0.3">
      <c r="A35" s="60">
        <v>215</v>
      </c>
      <c r="B35" s="58">
        <v>9070000</v>
      </c>
      <c r="C35" s="58">
        <v>1740000</v>
      </c>
      <c r="D35" s="58">
        <v>1630000</v>
      </c>
      <c r="E35" s="58">
        <v>392000</v>
      </c>
      <c r="F35" s="58">
        <v>13100000</v>
      </c>
      <c r="G35" s="58">
        <v>844000</v>
      </c>
      <c r="H35" s="58">
        <v>248000</v>
      </c>
      <c r="I35" s="58">
        <v>849000</v>
      </c>
      <c r="J35" s="58">
        <v>4350000</v>
      </c>
      <c r="K35" s="58">
        <v>0</v>
      </c>
      <c r="L35" s="59">
        <f t="shared" si="0"/>
        <v>0.6222318714719931</v>
      </c>
      <c r="M35" s="59">
        <f t="shared" si="1"/>
        <v>0.43328017012227538</v>
      </c>
      <c r="N35" s="59">
        <f t="shared" si="2"/>
        <v>0.29368631045452093</v>
      </c>
      <c r="O35" s="60">
        <f t="shared" si="3"/>
        <v>0.21247034903422568</v>
      </c>
      <c r="P35" s="61">
        <f t="shared" si="4"/>
        <v>40.911141181777175</v>
      </c>
      <c r="Q35" s="60">
        <f t="shared" si="5"/>
        <v>6.0527825588066554E-2</v>
      </c>
      <c r="R35" s="60">
        <f t="shared" si="6"/>
        <v>2.3137137735285331</v>
      </c>
      <c r="S35" s="60">
        <f t="shared" si="12"/>
        <v>8.2580391664821118E-2</v>
      </c>
      <c r="T35" s="60">
        <f t="shared" si="7"/>
        <v>4.158163265306122</v>
      </c>
      <c r="U35" s="60">
        <f t="shared" si="8"/>
        <v>0.69236641221374051</v>
      </c>
      <c r="V35" s="60">
        <f t="shared" si="9"/>
        <v>0.12442748091603054</v>
      </c>
      <c r="W35" s="62">
        <f t="shared" si="10"/>
        <v>24.506334066424955</v>
      </c>
      <c r="X35" s="62">
        <f t="shared" si="11"/>
        <v>22.381894890297843</v>
      </c>
      <c r="Y35" s="50">
        <f>AVERAGE(W35:W36)</f>
        <v>24.581023798430369</v>
      </c>
      <c r="Z35" s="50">
        <f>AVERAGE(L35:L36)</f>
        <v>0.62380030151770749</v>
      </c>
    </row>
    <row r="36" spans="1:26" s="44" customFormat="1" x14ac:dyDescent="0.3">
      <c r="A36" s="60">
        <v>215</v>
      </c>
      <c r="B36" s="58">
        <v>45900000</v>
      </c>
      <c r="C36" s="58">
        <v>8890000</v>
      </c>
      <c r="D36" s="58">
        <v>8340000</v>
      </c>
      <c r="E36" s="58">
        <v>1980000</v>
      </c>
      <c r="F36" s="58">
        <v>70800000</v>
      </c>
      <c r="G36" s="58">
        <v>4520000</v>
      </c>
      <c r="H36" s="58">
        <v>1230000</v>
      </c>
      <c r="I36" s="58">
        <v>4490000</v>
      </c>
      <c r="J36" s="58">
        <v>22700000</v>
      </c>
      <c r="K36" s="58">
        <v>0</v>
      </c>
      <c r="L36" s="59">
        <f t="shared" ref="L36:L67" si="13">+(D36+E36+G36)/(C36+D36+E36+G36)</f>
        <v>0.62536873156342188</v>
      </c>
      <c r="M36" s="59">
        <f t="shared" ref="M36:M67" si="14">+D36/(C36+D36+E36)</f>
        <v>0.43414888079125458</v>
      </c>
      <c r="N36" s="59">
        <f t="shared" ref="N36:N67" si="15">+(H36+I36+J36)/(F36+H36+I36+J36)</f>
        <v>0.28643418665591613</v>
      </c>
      <c r="O36" s="60">
        <f t="shared" ref="O36:O67" si="16">((C36+D36+E36)/(C36+D36+E36+F36+G36))</f>
        <v>0.20321591029302866</v>
      </c>
      <c r="P36" s="61">
        <f t="shared" ref="P36:P67" si="17">((B36/(B36+F36))*100)</f>
        <v>39.331619537275067</v>
      </c>
      <c r="Q36" s="60">
        <f t="shared" ref="Q36:Q67" si="18">((G36)/(G36+F36))</f>
        <v>6.001062134891131E-2</v>
      </c>
      <c r="R36" s="60">
        <f t="shared" ref="R36:R67" si="19">(0*((B36)/(B36+C36+D36+E36+F36+G36)))+(1*((C36)/(B36+C36+D36+E36+F36+G36)))+(2*((D36)/(B36+C36+D36+E36+F36+G36)))+(3*((E36)/(B36+C36+D36+E36+F36+G36)))+(4*((F36)/(B36+C36+D36+E36+F36+G36)))+(4*((G36)/(B36+C36+D36+E36+F36+G36)))</f>
        <v>2.3697927793206581</v>
      </c>
      <c r="S36" s="60">
        <f t="shared" si="12"/>
        <v>3.7078984760754441E-2</v>
      </c>
      <c r="T36" s="60">
        <f t="shared" ref="T36:T67" si="20">D36/E36</f>
        <v>4.2121212121212119</v>
      </c>
      <c r="U36" s="60">
        <f t="shared" ref="U36:U67" si="21">B36/F36</f>
        <v>0.64830508474576276</v>
      </c>
      <c r="V36" s="60">
        <f t="shared" ref="V36:V67" si="22">D36/F36</f>
        <v>0.11779661016949153</v>
      </c>
      <c r="W36" s="62">
        <f t="shared" ref="W36:W67" si="23">68.4*LOG(L36)+38.6</f>
        <v>24.655713530435783</v>
      </c>
      <c r="X36" s="62">
        <f t="shared" ref="X36:X67" si="24">67.5*LOG(M36)+46.9</f>
        <v>22.440611289883044</v>
      </c>
      <c r="Y36" s="50"/>
      <c r="Z36" s="50"/>
    </row>
    <row r="37" spans="1:26" s="44" customFormat="1" x14ac:dyDescent="0.3">
      <c r="A37" s="51">
        <v>218</v>
      </c>
      <c r="B37" s="42">
        <v>25500000</v>
      </c>
      <c r="C37" s="42">
        <v>5180000</v>
      </c>
      <c r="D37" s="42">
        <v>4800000</v>
      </c>
      <c r="E37" s="42">
        <v>1150000</v>
      </c>
      <c r="F37" s="42">
        <v>35700000</v>
      </c>
      <c r="G37" s="42">
        <v>2690000</v>
      </c>
      <c r="H37" s="42">
        <v>936000</v>
      </c>
      <c r="I37" s="42">
        <v>3810000</v>
      </c>
      <c r="J37" s="42">
        <v>19300000</v>
      </c>
      <c r="K37" s="42">
        <v>0</v>
      </c>
      <c r="L37" s="48">
        <f t="shared" si="13"/>
        <v>0.62518089725036174</v>
      </c>
      <c r="M37" s="48">
        <f t="shared" si="14"/>
        <v>0.43126684636118601</v>
      </c>
      <c r="N37" s="48">
        <f t="shared" si="15"/>
        <v>0.4024704582733572</v>
      </c>
      <c r="O37" s="51">
        <f t="shared" si="16"/>
        <v>0.22475767366720517</v>
      </c>
      <c r="P37" s="54">
        <f t="shared" si="17"/>
        <v>41.666666666666671</v>
      </c>
      <c r="Q37" s="51">
        <f t="shared" si="18"/>
        <v>7.0070330815316495E-2</v>
      </c>
      <c r="R37" s="51">
        <f t="shared" si="19"/>
        <v>2.2899226872833913</v>
      </c>
      <c r="S37" s="51">
        <f t="shared" si="12"/>
        <v>0.11631385406589745</v>
      </c>
      <c r="T37" s="50">
        <f t="shared" si="20"/>
        <v>4.1739130434782608</v>
      </c>
      <c r="U37" s="50">
        <f t="shared" si="21"/>
        <v>0.7142857142857143</v>
      </c>
      <c r="V37" s="50">
        <f t="shared" si="22"/>
        <v>0.13445378151260504</v>
      </c>
      <c r="W37" s="49">
        <f t="shared" si="23"/>
        <v>24.646789841744813</v>
      </c>
      <c r="X37" s="49">
        <f t="shared" si="24"/>
        <v>22.245359930259326</v>
      </c>
      <c r="Y37" s="50">
        <f>W37</f>
        <v>24.646789841744813</v>
      </c>
      <c r="Z37" s="50">
        <f>L37</f>
        <v>0.62518089725036174</v>
      </c>
    </row>
    <row r="38" spans="1:26" s="44" customFormat="1" x14ac:dyDescent="0.3">
      <c r="A38" s="51">
        <v>221</v>
      </c>
      <c r="B38" s="42">
        <v>19000000</v>
      </c>
      <c r="C38" s="42">
        <v>3780000</v>
      </c>
      <c r="D38" s="42">
        <v>3450000</v>
      </c>
      <c r="E38" s="42">
        <v>755000</v>
      </c>
      <c r="F38" s="42">
        <v>27400000</v>
      </c>
      <c r="G38" s="42">
        <v>1950000</v>
      </c>
      <c r="H38" s="42">
        <v>825000</v>
      </c>
      <c r="I38" s="42">
        <v>2920000</v>
      </c>
      <c r="J38" s="42">
        <v>14500000</v>
      </c>
      <c r="K38" s="42">
        <v>0</v>
      </c>
      <c r="L38" s="48">
        <f t="shared" si="13"/>
        <v>0.61952692501258178</v>
      </c>
      <c r="M38" s="48">
        <f t="shared" si="14"/>
        <v>0.43206011271133377</v>
      </c>
      <c r="N38" s="48">
        <f t="shared" si="15"/>
        <v>0.39971519333990579</v>
      </c>
      <c r="O38" s="51">
        <f t="shared" si="16"/>
        <v>0.21387438060800856</v>
      </c>
      <c r="P38" s="54">
        <f t="shared" si="17"/>
        <v>40.948275862068968</v>
      </c>
      <c r="Q38" s="51">
        <f t="shared" si="18"/>
        <v>6.6439522998296419E-2</v>
      </c>
      <c r="R38" s="51">
        <f t="shared" si="19"/>
        <v>2.3137481139611253</v>
      </c>
      <c r="S38" s="51">
        <f t="shared" si="12"/>
        <v>7.3477341686796649E-2</v>
      </c>
      <c r="T38" s="50">
        <f t="shared" si="20"/>
        <v>4.5695364238410594</v>
      </c>
      <c r="U38" s="50">
        <f t="shared" si="21"/>
        <v>0.69343065693430661</v>
      </c>
      <c r="V38" s="50">
        <f t="shared" si="22"/>
        <v>0.1259124087591241</v>
      </c>
      <c r="W38" s="49">
        <f t="shared" si="23"/>
        <v>24.376916710190677</v>
      </c>
      <c r="X38" s="49">
        <f t="shared" si="24"/>
        <v>22.299231785417135</v>
      </c>
      <c r="Y38" s="50">
        <f>W38</f>
        <v>24.376916710190677</v>
      </c>
      <c r="Z38" s="50">
        <f>L38</f>
        <v>0.61952692501258178</v>
      </c>
    </row>
    <row r="39" spans="1:26" s="44" customFormat="1" x14ac:dyDescent="0.3">
      <c r="A39" s="51">
        <v>224.83</v>
      </c>
      <c r="B39" s="42">
        <v>19200000</v>
      </c>
      <c r="C39" s="42">
        <v>4460000</v>
      </c>
      <c r="D39" s="42">
        <v>4360000</v>
      </c>
      <c r="E39" s="42">
        <v>967000</v>
      </c>
      <c r="F39" s="42">
        <v>32100000</v>
      </c>
      <c r="G39" s="42">
        <v>2480000</v>
      </c>
      <c r="H39" s="42">
        <v>560000</v>
      </c>
      <c r="I39" s="43">
        <v>2270000</v>
      </c>
      <c r="J39" s="43">
        <v>11300000</v>
      </c>
      <c r="K39" s="42">
        <v>0</v>
      </c>
      <c r="L39" s="48">
        <f t="shared" si="13"/>
        <v>0.63642292329012795</v>
      </c>
      <c r="M39" s="48">
        <f t="shared" si="14"/>
        <v>0.44548891386533157</v>
      </c>
      <c r="N39" s="48">
        <f t="shared" si="15"/>
        <v>0.30564568462037639</v>
      </c>
      <c r="O39" s="51">
        <f t="shared" si="16"/>
        <v>0.22059188135325805</v>
      </c>
      <c r="P39" s="54">
        <f t="shared" si="17"/>
        <v>37.42690058479532</v>
      </c>
      <c r="Q39" s="51">
        <f t="shared" si="18"/>
        <v>7.1717755928282251E-2</v>
      </c>
      <c r="R39" s="51">
        <f t="shared" si="19"/>
        <v>2.4289489829628579</v>
      </c>
      <c r="S39" s="51">
        <f t="shared" si="12"/>
        <v>1.5718701903728594E-2</v>
      </c>
      <c r="T39" s="50">
        <f t="shared" si="20"/>
        <v>4.5087900723888312</v>
      </c>
      <c r="U39" s="50">
        <f t="shared" si="21"/>
        <v>0.59813084112149528</v>
      </c>
      <c r="V39" s="50">
        <f t="shared" si="22"/>
        <v>0.13582554517133957</v>
      </c>
      <c r="W39" s="49">
        <f t="shared" si="23"/>
        <v>25.176213683803141</v>
      </c>
      <c r="X39" s="49">
        <f t="shared" si="24"/>
        <v>23.196490814106884</v>
      </c>
      <c r="Y39" s="50">
        <f>W39</f>
        <v>25.176213683803141</v>
      </c>
      <c r="Z39" s="50">
        <f>L39</f>
        <v>0.63642292329012795</v>
      </c>
    </row>
    <row r="40" spans="1:26" s="44" customFormat="1" x14ac:dyDescent="0.3">
      <c r="A40" s="63">
        <v>226.5</v>
      </c>
      <c r="B40" s="45">
        <v>56500000</v>
      </c>
      <c r="C40" s="45">
        <v>12300000</v>
      </c>
      <c r="D40" s="45">
        <v>11800000</v>
      </c>
      <c r="E40" s="45">
        <v>2570000</v>
      </c>
      <c r="F40" s="45">
        <v>91900000</v>
      </c>
      <c r="G40" s="45">
        <v>6610000</v>
      </c>
      <c r="H40" s="45">
        <v>1500000</v>
      </c>
      <c r="I40" s="45">
        <v>5780000</v>
      </c>
      <c r="J40" s="45">
        <v>27600000</v>
      </c>
      <c r="K40" s="45">
        <v>0</v>
      </c>
      <c r="L40" s="46">
        <f t="shared" si="13"/>
        <v>0.63040865384615385</v>
      </c>
      <c r="M40" s="46">
        <f t="shared" si="14"/>
        <v>0.44244469441319834</v>
      </c>
      <c r="N40" s="46">
        <f t="shared" si="15"/>
        <v>0.27512225903139298</v>
      </c>
      <c r="O40" s="63">
        <f t="shared" si="16"/>
        <v>0.21305320338712255</v>
      </c>
      <c r="P40" s="64">
        <f t="shared" si="17"/>
        <v>38.072776280323453</v>
      </c>
      <c r="Q40" s="63">
        <f t="shared" si="18"/>
        <v>6.7099786823672722E-2</v>
      </c>
      <c r="R40" s="63">
        <f t="shared" si="19"/>
        <v>2.4089057683839719</v>
      </c>
      <c r="S40" s="63">
        <f t="shared" si="12"/>
        <v>1.5097603356967415E-2</v>
      </c>
      <c r="T40" s="63">
        <f t="shared" si="20"/>
        <v>4.591439688715953</v>
      </c>
      <c r="U40" s="63">
        <f t="shared" si="21"/>
        <v>0.61479869423286182</v>
      </c>
      <c r="V40" s="63">
        <f t="shared" si="22"/>
        <v>0.12840043525571274</v>
      </c>
      <c r="W40" s="47">
        <f t="shared" si="23"/>
        <v>24.894156170737528</v>
      </c>
      <c r="X40" s="47">
        <f t="shared" si="24"/>
        <v>22.995481934096819</v>
      </c>
      <c r="Y40" s="50">
        <f>AVERAGE(W40:W41)</f>
        <v>24.777036010852747</v>
      </c>
      <c r="Z40" s="50">
        <f>L40</f>
        <v>0.63040865384615385</v>
      </c>
    </row>
    <row r="41" spans="1:26" s="44" customFormat="1" x14ac:dyDescent="0.3">
      <c r="A41" s="63">
        <v>226.5</v>
      </c>
      <c r="B41" s="45">
        <v>11700000</v>
      </c>
      <c r="C41" s="45">
        <v>2560000</v>
      </c>
      <c r="D41" s="45">
        <v>2450000</v>
      </c>
      <c r="E41" s="45">
        <v>535000</v>
      </c>
      <c r="F41" s="45">
        <v>18300000</v>
      </c>
      <c r="G41" s="45">
        <v>1290000</v>
      </c>
      <c r="H41" s="45">
        <v>407000</v>
      </c>
      <c r="I41" s="45">
        <v>1150000</v>
      </c>
      <c r="J41" s="45">
        <v>5660000</v>
      </c>
      <c r="K41" s="45">
        <v>0</v>
      </c>
      <c r="L41" s="46">
        <f t="shared" si="13"/>
        <v>0.62545720555961959</v>
      </c>
      <c r="M41" s="46">
        <f t="shared" si="14"/>
        <v>0.44183949504057712</v>
      </c>
      <c r="N41" s="46">
        <f t="shared" si="15"/>
        <v>0.28283105380726575</v>
      </c>
      <c r="O41" s="63">
        <f t="shared" si="16"/>
        <v>0.22060871295006962</v>
      </c>
      <c r="P41" s="64">
        <f t="shared" si="17"/>
        <v>39</v>
      </c>
      <c r="Q41" s="63">
        <f t="shared" si="18"/>
        <v>6.5849923430321589E-2</v>
      </c>
      <c r="R41" s="63">
        <f t="shared" si="19"/>
        <v>2.3734220171032985</v>
      </c>
      <c r="S41" s="63">
        <f t="shared" si="12"/>
        <v>3.3749031690802678E-2</v>
      </c>
      <c r="T41" s="63">
        <f t="shared" si="20"/>
        <v>4.5794392523364484</v>
      </c>
      <c r="U41" s="63">
        <f t="shared" si="21"/>
        <v>0.63934426229508201</v>
      </c>
      <c r="V41" s="63">
        <f t="shared" si="22"/>
        <v>0.13387978142076504</v>
      </c>
      <c r="W41" s="47">
        <f t="shared" si="23"/>
        <v>24.659915850967963</v>
      </c>
      <c r="X41" s="47">
        <f t="shared" si="24"/>
        <v>22.955356036856369</v>
      </c>
      <c r="Y41" s="50"/>
      <c r="Z41" s="50"/>
    </row>
    <row r="42" spans="1:26" s="44" customFormat="1" x14ac:dyDescent="0.3">
      <c r="A42" s="60">
        <v>227.48</v>
      </c>
      <c r="B42" s="58">
        <v>15700000</v>
      </c>
      <c r="C42" s="58">
        <v>3440000</v>
      </c>
      <c r="D42" s="58">
        <v>3370000</v>
      </c>
      <c r="E42" s="58">
        <v>749000</v>
      </c>
      <c r="F42" s="58">
        <v>25300000</v>
      </c>
      <c r="G42" s="58">
        <v>1770000</v>
      </c>
      <c r="H42" s="58">
        <v>358000</v>
      </c>
      <c r="I42" s="58">
        <v>1260000</v>
      </c>
      <c r="J42" s="58">
        <v>5990000</v>
      </c>
      <c r="K42" s="58">
        <v>0</v>
      </c>
      <c r="L42" s="59">
        <f t="shared" si="13"/>
        <v>0.63125736949297884</v>
      </c>
      <c r="M42" s="59">
        <f t="shared" si="14"/>
        <v>0.44582616748247123</v>
      </c>
      <c r="N42" s="59">
        <f t="shared" si="15"/>
        <v>0.23118998419837122</v>
      </c>
      <c r="O42" s="60">
        <f t="shared" si="16"/>
        <v>0.21828525224522799</v>
      </c>
      <c r="P42" s="61">
        <f t="shared" si="17"/>
        <v>38.292682926829272</v>
      </c>
      <c r="Q42" s="60">
        <f t="shared" si="18"/>
        <v>6.538603620243813E-2</v>
      </c>
      <c r="R42" s="60">
        <f t="shared" si="19"/>
        <v>2.3983587991019095</v>
      </c>
      <c r="S42" s="60">
        <f t="shared" si="12"/>
        <v>2.8546103298624725E-2</v>
      </c>
      <c r="T42" s="60">
        <f t="shared" si="20"/>
        <v>4.4993324432576767</v>
      </c>
      <c r="U42" s="60">
        <f t="shared" si="21"/>
        <v>0.62055335968379444</v>
      </c>
      <c r="V42" s="60">
        <f t="shared" si="22"/>
        <v>0.13320158102766799</v>
      </c>
      <c r="W42" s="62">
        <f t="shared" si="23"/>
        <v>24.93412194908079</v>
      </c>
      <c r="X42" s="62">
        <f t="shared" si="24"/>
        <v>23.218674998266202</v>
      </c>
      <c r="Y42" s="50">
        <f>AVERAGE(W42:W43)</f>
        <v>24.968667136810321</v>
      </c>
      <c r="Z42" s="50">
        <f>L42</f>
        <v>0.63125736949297884</v>
      </c>
    </row>
    <row r="43" spans="1:26" s="44" customFormat="1" x14ac:dyDescent="0.3">
      <c r="A43" s="60">
        <v>227.48</v>
      </c>
      <c r="B43" s="58">
        <v>44500000</v>
      </c>
      <c r="C43" s="58">
        <v>10100000</v>
      </c>
      <c r="D43" s="58">
        <v>9790000</v>
      </c>
      <c r="E43" s="58">
        <v>2180000</v>
      </c>
      <c r="F43" s="58">
        <v>77600000</v>
      </c>
      <c r="G43" s="58">
        <v>5430000</v>
      </c>
      <c r="H43" s="58">
        <v>980000</v>
      </c>
      <c r="I43" s="58">
        <v>3750000</v>
      </c>
      <c r="J43" s="58">
        <v>17800000</v>
      </c>
      <c r="K43" s="58">
        <v>0</v>
      </c>
      <c r="L43" s="59">
        <f t="shared" si="13"/>
        <v>0.63272727272727269</v>
      </c>
      <c r="M43" s="59">
        <f t="shared" si="14"/>
        <v>0.44358858178522881</v>
      </c>
      <c r="N43" s="59">
        <f t="shared" si="15"/>
        <v>0.22500749026265854</v>
      </c>
      <c r="O43" s="60">
        <f t="shared" si="16"/>
        <v>0.20999048525214081</v>
      </c>
      <c r="P43" s="61">
        <f t="shared" si="17"/>
        <v>36.445536445536447</v>
      </c>
      <c r="Q43" s="60">
        <f t="shared" si="18"/>
        <v>6.5398048897988684E-2</v>
      </c>
      <c r="R43" s="60">
        <f t="shared" si="19"/>
        <v>2.4621657754010693</v>
      </c>
      <c r="S43" s="60">
        <f t="shared" si="12"/>
        <v>-3.0224353913466118E-2</v>
      </c>
      <c r="T43" s="60">
        <f t="shared" si="20"/>
        <v>4.4908256880733948</v>
      </c>
      <c r="U43" s="60">
        <f t="shared" si="21"/>
        <v>0.57345360824742264</v>
      </c>
      <c r="V43" s="60">
        <f t="shared" si="22"/>
        <v>0.12615979381443299</v>
      </c>
      <c r="W43" s="62">
        <f t="shared" si="23"/>
        <v>25.003212324539852</v>
      </c>
      <c r="X43" s="62">
        <f t="shared" si="24"/>
        <v>23.071174208300086</v>
      </c>
      <c r="Y43" s="50"/>
      <c r="Z43" s="50"/>
    </row>
    <row r="44" spans="1:26" s="44" customFormat="1" x14ac:dyDescent="0.3">
      <c r="A44" s="51">
        <v>231.6</v>
      </c>
      <c r="B44" s="42">
        <v>15600000</v>
      </c>
      <c r="C44" s="42">
        <v>3200000</v>
      </c>
      <c r="D44" s="42">
        <v>3000000</v>
      </c>
      <c r="E44" s="42">
        <v>688000</v>
      </c>
      <c r="F44" s="42">
        <v>22300000</v>
      </c>
      <c r="G44" s="42">
        <v>1570000</v>
      </c>
      <c r="H44" s="42">
        <v>752000</v>
      </c>
      <c r="I44" s="42">
        <v>2280000</v>
      </c>
      <c r="J44" s="42">
        <v>11900000</v>
      </c>
      <c r="K44" s="42">
        <v>0</v>
      </c>
      <c r="L44" s="48">
        <f t="shared" si="13"/>
        <v>0.62165996689524705</v>
      </c>
      <c r="M44" s="48">
        <f t="shared" si="14"/>
        <v>0.43554006968641112</v>
      </c>
      <c r="N44" s="48">
        <f t="shared" si="15"/>
        <v>0.40105285775676836</v>
      </c>
      <c r="O44" s="51">
        <f t="shared" si="16"/>
        <v>0.22394173873463813</v>
      </c>
      <c r="P44" s="54">
        <f t="shared" si="17"/>
        <v>41.160949868073878</v>
      </c>
      <c r="Q44" s="51">
        <f t="shared" si="18"/>
        <v>6.5772936740678675E-2</v>
      </c>
      <c r="R44" s="51">
        <f t="shared" si="19"/>
        <v>2.302601492730489</v>
      </c>
      <c r="S44" s="51">
        <f t="shared" si="12"/>
        <v>9.1771232701633565E-2</v>
      </c>
      <c r="T44" s="50">
        <f t="shared" si="20"/>
        <v>4.3604651162790695</v>
      </c>
      <c r="U44" s="50">
        <f t="shared" si="21"/>
        <v>0.69955156950672648</v>
      </c>
      <c r="V44" s="50">
        <f t="shared" si="22"/>
        <v>0.13452914798206278</v>
      </c>
      <c r="W44" s="49">
        <f t="shared" si="23"/>
        <v>24.479018425627221</v>
      </c>
      <c r="X44" s="49">
        <f t="shared" si="24"/>
        <v>22.534397848499324</v>
      </c>
      <c r="Y44" s="50">
        <f>W44</f>
        <v>24.479018425627221</v>
      </c>
      <c r="Z44" s="50">
        <f>L44</f>
        <v>0.62165996689524705</v>
      </c>
    </row>
    <row r="45" spans="1:26" s="44" customFormat="1" x14ac:dyDescent="0.3">
      <c r="A45" s="51">
        <v>234.05</v>
      </c>
      <c r="B45" s="42">
        <v>30600000</v>
      </c>
      <c r="C45" s="42">
        <v>6020000</v>
      </c>
      <c r="D45" s="42">
        <v>5290000</v>
      </c>
      <c r="E45" s="42">
        <v>1120000</v>
      </c>
      <c r="F45" s="42">
        <v>44900000</v>
      </c>
      <c r="G45" s="42">
        <v>2960000</v>
      </c>
      <c r="H45" s="42">
        <v>961000</v>
      </c>
      <c r="I45" s="42">
        <v>2590000</v>
      </c>
      <c r="J45" s="42">
        <v>11600000</v>
      </c>
      <c r="K45" s="42">
        <v>0</v>
      </c>
      <c r="L45" s="48">
        <f t="shared" si="13"/>
        <v>0.60883690708252114</v>
      </c>
      <c r="M45" s="48">
        <f t="shared" si="14"/>
        <v>0.42558326629123089</v>
      </c>
      <c r="N45" s="48">
        <f t="shared" si="15"/>
        <v>0.25230220978834655</v>
      </c>
      <c r="O45" s="51">
        <f t="shared" si="16"/>
        <v>0.20617017747553493</v>
      </c>
      <c r="P45" s="54">
        <f t="shared" si="17"/>
        <v>40.52980132450331</v>
      </c>
      <c r="Q45" s="51">
        <f t="shared" si="18"/>
        <v>6.1847053907229423E-2</v>
      </c>
      <c r="R45" s="51">
        <f t="shared" si="19"/>
        <v>2.3258884365716801</v>
      </c>
      <c r="S45" s="51">
        <f t="shared" si="12"/>
        <v>2.5972644668469602E-2</v>
      </c>
      <c r="T45" s="50">
        <f t="shared" si="20"/>
        <v>4.7232142857142856</v>
      </c>
      <c r="U45" s="50">
        <f t="shared" si="21"/>
        <v>0.68151447661469933</v>
      </c>
      <c r="V45" s="50">
        <f t="shared" si="22"/>
        <v>0.11781737193763919</v>
      </c>
      <c r="W45" s="49">
        <f t="shared" si="23"/>
        <v>23.859866420250889</v>
      </c>
      <c r="X45" s="49">
        <f t="shared" si="24"/>
        <v>21.856456679064014</v>
      </c>
      <c r="Y45" s="50">
        <f>W45</f>
        <v>23.859866420250889</v>
      </c>
      <c r="Z45" s="50">
        <f>L45</f>
        <v>0.60883690708252114</v>
      </c>
    </row>
    <row r="46" spans="1:26" s="44" customFormat="1" x14ac:dyDescent="0.3">
      <c r="A46" s="51">
        <v>236</v>
      </c>
      <c r="B46" s="42">
        <v>20000000</v>
      </c>
      <c r="C46" s="42">
        <v>4100000</v>
      </c>
      <c r="D46" s="42">
        <v>3660000</v>
      </c>
      <c r="E46" s="42">
        <v>817000</v>
      </c>
      <c r="F46" s="42">
        <v>29300000</v>
      </c>
      <c r="G46" s="42">
        <v>1990000</v>
      </c>
      <c r="H46" s="42">
        <v>535000</v>
      </c>
      <c r="I46" s="42">
        <v>2300000</v>
      </c>
      <c r="J46" s="42">
        <v>10500000</v>
      </c>
      <c r="K46" s="42">
        <v>0</v>
      </c>
      <c r="L46" s="48">
        <f t="shared" si="13"/>
        <v>0.61199962146304532</v>
      </c>
      <c r="M46" s="48">
        <f t="shared" si="14"/>
        <v>0.42672263029031132</v>
      </c>
      <c r="N46" s="48">
        <f t="shared" si="15"/>
        <v>0.31277119737305031</v>
      </c>
      <c r="O46" s="51">
        <f t="shared" si="16"/>
        <v>0.21514034163593951</v>
      </c>
      <c r="P46" s="54">
        <f t="shared" si="17"/>
        <v>40.56795131845842</v>
      </c>
      <c r="Q46" s="51">
        <f t="shared" si="18"/>
        <v>6.3598593799936085E-2</v>
      </c>
      <c r="R46" s="51">
        <f t="shared" si="19"/>
        <v>2.3223311674211167</v>
      </c>
      <c r="S46" s="51">
        <f t="shared" si="12"/>
        <v>3.9913665799762299E-2</v>
      </c>
      <c r="T46" s="50">
        <f t="shared" si="20"/>
        <v>4.4798041615667072</v>
      </c>
      <c r="U46" s="50">
        <f t="shared" si="21"/>
        <v>0.68259385665529015</v>
      </c>
      <c r="V46" s="50">
        <f t="shared" si="22"/>
        <v>0.12491467576791809</v>
      </c>
      <c r="W46" s="49">
        <f t="shared" si="23"/>
        <v>24.013778901023045</v>
      </c>
      <c r="X46" s="49">
        <f t="shared" si="24"/>
        <v>21.934833083881259</v>
      </c>
      <c r="Y46" s="50">
        <f>W46</f>
        <v>24.013778901023045</v>
      </c>
      <c r="Z46" s="50">
        <f>L46</f>
        <v>0.61199962146304532</v>
      </c>
    </row>
    <row r="47" spans="1:26" s="44" customFormat="1" x14ac:dyDescent="0.3">
      <c r="A47" s="51">
        <v>238</v>
      </c>
      <c r="B47" s="42">
        <v>24600000</v>
      </c>
      <c r="C47" s="42">
        <v>4590000</v>
      </c>
      <c r="D47" s="42">
        <v>4010000</v>
      </c>
      <c r="E47" s="42">
        <v>851000</v>
      </c>
      <c r="F47" s="42">
        <v>34500000</v>
      </c>
      <c r="G47" s="42">
        <v>2230000</v>
      </c>
      <c r="H47" s="42">
        <v>849000</v>
      </c>
      <c r="I47" s="42">
        <v>3150000</v>
      </c>
      <c r="J47" s="42">
        <v>14000000</v>
      </c>
      <c r="K47" s="42">
        <v>0</v>
      </c>
      <c r="L47" s="48">
        <f t="shared" si="13"/>
        <v>0.60705419056587617</v>
      </c>
      <c r="M47" s="48">
        <f t="shared" si="14"/>
        <v>0.42429372553168976</v>
      </c>
      <c r="N47" s="48">
        <f t="shared" si="15"/>
        <v>0.34284462561191642</v>
      </c>
      <c r="O47" s="51">
        <f t="shared" si="16"/>
        <v>0.20465126350663693</v>
      </c>
      <c r="P47" s="54">
        <f t="shared" si="17"/>
        <v>41.624365482233507</v>
      </c>
      <c r="Q47" s="51">
        <f t="shared" si="18"/>
        <v>6.0713313367819224E-2</v>
      </c>
      <c r="R47" s="51">
        <f t="shared" si="19"/>
        <v>2.2899224368121387</v>
      </c>
      <c r="S47" s="51">
        <f t="shared" si="12"/>
        <v>5.6114940193659368E-2</v>
      </c>
      <c r="T47" s="50">
        <f t="shared" si="20"/>
        <v>4.7121034077555812</v>
      </c>
      <c r="U47" s="50">
        <f t="shared" si="21"/>
        <v>0.71304347826086956</v>
      </c>
      <c r="V47" s="50">
        <f t="shared" si="22"/>
        <v>0.11623188405797101</v>
      </c>
      <c r="W47" s="49">
        <f t="shared" si="23"/>
        <v>23.772758362704934</v>
      </c>
      <c r="X47" s="49">
        <f t="shared" si="24"/>
        <v>21.767496138165768</v>
      </c>
      <c r="Y47" s="50">
        <f>W47</f>
        <v>23.772758362704934</v>
      </c>
      <c r="Z47" s="50">
        <f>L47</f>
        <v>0.60705419056587617</v>
      </c>
    </row>
    <row r="48" spans="1:26" s="44" customFormat="1" x14ac:dyDescent="0.3">
      <c r="A48" s="63">
        <v>240.1</v>
      </c>
      <c r="B48" s="45">
        <v>132000000</v>
      </c>
      <c r="C48" s="45">
        <v>24100000</v>
      </c>
      <c r="D48" s="45">
        <v>20900000</v>
      </c>
      <c r="E48" s="45">
        <v>4480000</v>
      </c>
      <c r="F48" s="45">
        <v>180000000</v>
      </c>
      <c r="G48" s="45">
        <v>11600000</v>
      </c>
      <c r="H48" s="45">
        <v>3640000</v>
      </c>
      <c r="I48" s="45">
        <v>13300000</v>
      </c>
      <c r="J48" s="45">
        <v>73500000</v>
      </c>
      <c r="K48" s="45">
        <v>0</v>
      </c>
      <c r="L48" s="46">
        <f t="shared" si="13"/>
        <v>0.60543549443352984</v>
      </c>
      <c r="M48" s="46">
        <f t="shared" si="14"/>
        <v>0.42239288601455133</v>
      </c>
      <c r="N48" s="46">
        <f t="shared" si="15"/>
        <v>0.33441798550510282</v>
      </c>
      <c r="O48" s="63">
        <f t="shared" si="16"/>
        <v>0.20524307283889165</v>
      </c>
      <c r="P48" s="64">
        <f t="shared" si="17"/>
        <v>42.307692307692307</v>
      </c>
      <c r="Q48" s="63">
        <f t="shared" si="18"/>
        <v>6.0542797494780795E-2</v>
      </c>
      <c r="R48" s="63">
        <f t="shared" si="19"/>
        <v>2.2669132625710304</v>
      </c>
      <c r="S48" s="63">
        <f t="shared" si="12"/>
        <v>7.3854504609461191E-2</v>
      </c>
      <c r="T48" s="63">
        <f t="shared" si="20"/>
        <v>4.6651785714285712</v>
      </c>
      <c r="U48" s="63">
        <f t="shared" si="21"/>
        <v>0.73333333333333328</v>
      </c>
      <c r="V48" s="63">
        <f t="shared" si="22"/>
        <v>0.11611111111111111</v>
      </c>
      <c r="W48" s="47">
        <f t="shared" si="23"/>
        <v>23.693442885211915</v>
      </c>
      <c r="X48" s="47">
        <f t="shared" si="24"/>
        <v>21.635870172893036</v>
      </c>
      <c r="Y48" s="50">
        <f>AVERAGE(W48:W50)</f>
        <v>23.552281039025189</v>
      </c>
      <c r="Z48" s="50">
        <f>AVERAGE(L48:L50)</f>
        <v>0.60256940723541907</v>
      </c>
    </row>
    <row r="49" spans="1:26" s="44" customFormat="1" x14ac:dyDescent="0.3">
      <c r="A49" s="63">
        <v>240.1</v>
      </c>
      <c r="B49" s="66">
        <v>8730000</v>
      </c>
      <c r="C49" s="66">
        <v>1540000</v>
      </c>
      <c r="D49" s="66">
        <v>1330000</v>
      </c>
      <c r="E49" s="45">
        <v>308000</v>
      </c>
      <c r="F49" s="66">
        <v>11100000</v>
      </c>
      <c r="G49" s="45">
        <v>694000</v>
      </c>
      <c r="H49" s="66">
        <v>203000</v>
      </c>
      <c r="I49" s="66">
        <v>752000</v>
      </c>
      <c r="J49" s="66">
        <v>4320000</v>
      </c>
      <c r="K49" s="45">
        <v>0</v>
      </c>
      <c r="L49" s="46">
        <f t="shared" si="13"/>
        <v>0.60227272727272729</v>
      </c>
      <c r="M49" s="46">
        <f t="shared" si="14"/>
        <v>0.41850220264317178</v>
      </c>
      <c r="N49" s="46">
        <f t="shared" si="15"/>
        <v>0.32213740458015266</v>
      </c>
      <c r="O49" s="63">
        <f t="shared" si="16"/>
        <v>0.21226289072936147</v>
      </c>
      <c r="P49" s="64">
        <f t="shared" si="17"/>
        <v>44.024205748865356</v>
      </c>
      <c r="Q49" s="63">
        <f t="shared" si="18"/>
        <v>5.8843479735458705E-2</v>
      </c>
      <c r="R49" s="63">
        <f t="shared" si="19"/>
        <v>2.2065648468483667</v>
      </c>
      <c r="S49" s="63">
        <f t="shared" si="12"/>
        <v>0.12395684736650914</v>
      </c>
      <c r="T49" s="63">
        <f t="shared" si="20"/>
        <v>4.3181818181818183</v>
      </c>
      <c r="U49" s="63">
        <f t="shared" si="21"/>
        <v>0.78648648648648645</v>
      </c>
      <c r="V49" s="63">
        <f t="shared" si="22"/>
        <v>0.11981981981981982</v>
      </c>
      <c r="W49" s="47">
        <f t="shared" si="23"/>
        <v>23.537854705622436</v>
      </c>
      <c r="X49" s="47">
        <f t="shared" si="24"/>
        <v>21.364597996461438</v>
      </c>
      <c r="Y49" s="50"/>
      <c r="Z49" s="50"/>
    </row>
    <row r="50" spans="1:26" s="44" customFormat="1" x14ac:dyDescent="0.3">
      <c r="A50" s="63">
        <v>240.1</v>
      </c>
      <c r="B50" s="66">
        <v>3650000</v>
      </c>
      <c r="C50" s="66">
        <v>654000</v>
      </c>
      <c r="D50" s="66">
        <v>564000</v>
      </c>
      <c r="E50" s="45">
        <v>132000</v>
      </c>
      <c r="F50" s="66">
        <v>4650000</v>
      </c>
      <c r="G50" s="45">
        <v>285000</v>
      </c>
      <c r="H50" s="66">
        <v>90500</v>
      </c>
      <c r="I50" s="66">
        <v>343000</v>
      </c>
      <c r="J50" s="66">
        <v>1900000</v>
      </c>
      <c r="K50" s="45">
        <v>0</v>
      </c>
      <c r="L50" s="46">
        <f t="shared" si="13"/>
        <v>0.6</v>
      </c>
      <c r="M50" s="46">
        <f t="shared" si="14"/>
        <v>0.4177777777777778</v>
      </c>
      <c r="N50" s="46">
        <f t="shared" si="15"/>
        <v>0.33414476981456293</v>
      </c>
      <c r="O50" s="63">
        <f t="shared" si="16"/>
        <v>0.21479713603818615</v>
      </c>
      <c r="P50" s="64">
        <f t="shared" si="17"/>
        <v>43.975903614457827</v>
      </c>
      <c r="Q50" s="63">
        <f t="shared" si="18"/>
        <v>5.7750759878419454E-2</v>
      </c>
      <c r="R50" s="63">
        <f t="shared" si="19"/>
        <v>2.2061399094111724</v>
      </c>
      <c r="S50" s="63">
        <f t="shared" si="12"/>
        <v>0.11706009058882749</v>
      </c>
      <c r="T50" s="63">
        <f t="shared" si="20"/>
        <v>4.2727272727272725</v>
      </c>
      <c r="U50" s="63">
        <f t="shared" si="21"/>
        <v>0.78494623655913975</v>
      </c>
      <c r="V50" s="63">
        <f t="shared" si="22"/>
        <v>0.12129032258064516</v>
      </c>
      <c r="W50" s="47">
        <f t="shared" si="23"/>
        <v>23.425545526241223</v>
      </c>
      <c r="X50" s="47">
        <f t="shared" si="24"/>
        <v>21.313810145462693</v>
      </c>
      <c r="Y50" s="50"/>
      <c r="Z50" s="50"/>
    </row>
    <row r="51" spans="1:26" x14ac:dyDescent="0.3">
      <c r="A51" s="50">
        <v>241.14</v>
      </c>
      <c r="B51" s="42">
        <v>15500000</v>
      </c>
      <c r="C51" s="42">
        <v>3020000</v>
      </c>
      <c r="D51" s="42">
        <v>2700000</v>
      </c>
      <c r="E51" s="42">
        <v>616000</v>
      </c>
      <c r="F51" s="42">
        <v>21200000</v>
      </c>
      <c r="G51" s="42">
        <v>1450000</v>
      </c>
      <c r="H51" s="42">
        <v>395000</v>
      </c>
      <c r="I51" s="42">
        <v>1550000</v>
      </c>
      <c r="J51" s="42">
        <v>8120000</v>
      </c>
      <c r="K51" s="38">
        <v>0</v>
      </c>
      <c r="L51" s="39">
        <f t="shared" si="13"/>
        <v>0.61212432571281783</v>
      </c>
      <c r="M51" s="39">
        <f t="shared" si="14"/>
        <v>0.42613636363636365</v>
      </c>
      <c r="N51" s="39">
        <f t="shared" si="15"/>
        <v>0.32192547577162961</v>
      </c>
      <c r="O51" s="50">
        <f t="shared" si="16"/>
        <v>0.21858828399917202</v>
      </c>
      <c r="P51" s="52">
        <f t="shared" si="17"/>
        <v>42.234332425068125</v>
      </c>
      <c r="Q51" s="50">
        <f t="shared" si="18"/>
        <v>6.4017660044150104E-2</v>
      </c>
      <c r="R51" s="50">
        <f t="shared" si="19"/>
        <v>2.2674099716764826</v>
      </c>
      <c r="S51" s="50">
        <f t="shared" si="12"/>
        <v>9.5245648754162193E-2</v>
      </c>
      <c r="T51" s="50">
        <f t="shared" si="20"/>
        <v>4.383116883116883</v>
      </c>
      <c r="U51" s="50">
        <f t="shared" si="21"/>
        <v>0.73113207547169812</v>
      </c>
      <c r="V51" s="50">
        <f t="shared" si="22"/>
        <v>0.12735849056603774</v>
      </c>
      <c r="W51" s="40">
        <f t="shared" si="23"/>
        <v>24.019831282175318</v>
      </c>
      <c r="X51" s="40">
        <f t="shared" si="24"/>
        <v>21.894530201484638</v>
      </c>
      <c r="Y51" s="50">
        <f>W51</f>
        <v>24.019831282175318</v>
      </c>
      <c r="Z51" s="50">
        <f>L51</f>
        <v>0.61212432571281783</v>
      </c>
    </row>
    <row r="52" spans="1:26" x14ac:dyDescent="0.3">
      <c r="A52" s="68">
        <v>242.28</v>
      </c>
      <c r="B52" s="69">
        <v>21500000</v>
      </c>
      <c r="C52" s="69">
        <v>3070000</v>
      </c>
      <c r="D52" s="69">
        <v>2880000</v>
      </c>
      <c r="E52" s="69">
        <v>663000</v>
      </c>
      <c r="F52" s="69">
        <v>23600000</v>
      </c>
      <c r="G52" s="69">
        <v>1540000</v>
      </c>
      <c r="H52" s="69">
        <v>522000</v>
      </c>
      <c r="I52" s="69">
        <v>1760000</v>
      </c>
      <c r="J52" s="69">
        <v>11200000</v>
      </c>
      <c r="K52" s="69">
        <v>0</v>
      </c>
      <c r="L52" s="70">
        <f t="shared" si="13"/>
        <v>0.62345149024898805</v>
      </c>
      <c r="M52" s="70">
        <f t="shared" si="14"/>
        <v>0.43550582186602149</v>
      </c>
      <c r="N52" s="70">
        <f t="shared" si="15"/>
        <v>0.36357262283587727</v>
      </c>
      <c r="O52" s="68">
        <f t="shared" si="16"/>
        <v>0.20826378609895127</v>
      </c>
      <c r="P52" s="71">
        <f t="shared" si="17"/>
        <v>47.671840354767184</v>
      </c>
      <c r="Q52" s="68">
        <f t="shared" si="18"/>
        <v>6.1256961018297536E-2</v>
      </c>
      <c r="R52" s="68">
        <f t="shared" si="19"/>
        <v>2.0915065817888192</v>
      </c>
      <c r="S52" s="72">
        <f t="shared" si="12"/>
        <v>0.30889241622249086</v>
      </c>
      <c r="T52" s="68">
        <f t="shared" si="20"/>
        <v>4.3438914027149318</v>
      </c>
      <c r="U52" s="68">
        <f t="shared" si="21"/>
        <v>0.91101694915254239</v>
      </c>
      <c r="V52" s="68">
        <f t="shared" si="22"/>
        <v>0.12203389830508475</v>
      </c>
      <c r="W52" s="73">
        <f t="shared" si="23"/>
        <v>24.564502448701234</v>
      </c>
      <c r="X52" s="73">
        <f t="shared" si="24"/>
        <v>22.532092641229319</v>
      </c>
      <c r="Y52" s="68"/>
      <c r="Z52" s="68"/>
    </row>
    <row r="53" spans="1:26" x14ac:dyDescent="0.3">
      <c r="A53" s="50">
        <v>250.53</v>
      </c>
      <c r="B53" s="42">
        <v>14700000</v>
      </c>
      <c r="C53" s="42">
        <v>2760000</v>
      </c>
      <c r="D53" s="42">
        <v>2470000</v>
      </c>
      <c r="E53" s="42">
        <v>593000</v>
      </c>
      <c r="F53" s="42">
        <v>20800000</v>
      </c>
      <c r="G53" s="42">
        <v>1370000</v>
      </c>
      <c r="H53" s="42">
        <v>377000</v>
      </c>
      <c r="I53" s="42">
        <v>1280000</v>
      </c>
      <c r="J53" s="42">
        <v>6380000</v>
      </c>
      <c r="K53" s="38">
        <v>0</v>
      </c>
      <c r="L53" s="39">
        <f t="shared" si="13"/>
        <v>0.61629361879605171</v>
      </c>
      <c r="M53" s="39">
        <f t="shared" si="14"/>
        <v>0.42417997595741025</v>
      </c>
      <c r="N53" s="39">
        <f t="shared" si="15"/>
        <v>0.27870444220966117</v>
      </c>
      <c r="O53" s="50">
        <f t="shared" si="16"/>
        <v>0.20801628978673239</v>
      </c>
      <c r="P53" s="52">
        <f t="shared" si="17"/>
        <v>41.408450704225352</v>
      </c>
      <c r="Q53" s="50">
        <f t="shared" si="18"/>
        <v>6.1795218764095626E-2</v>
      </c>
      <c r="R53" s="50">
        <f t="shared" si="19"/>
        <v>2.2991825357786992</v>
      </c>
      <c r="S53" s="50">
        <f t="shared" si="12"/>
        <v>7.7266555316534813E-2</v>
      </c>
      <c r="T53" s="50">
        <f t="shared" si="20"/>
        <v>4.1652613827993257</v>
      </c>
      <c r="U53" s="50">
        <f t="shared" si="21"/>
        <v>0.70673076923076927</v>
      </c>
      <c r="V53" s="50">
        <f t="shared" si="22"/>
        <v>0.11874999999999999</v>
      </c>
      <c r="W53" s="40">
        <f t="shared" si="23"/>
        <v>24.221476696300698</v>
      </c>
      <c r="X53" s="40">
        <f t="shared" si="24"/>
        <v>21.759636012735729</v>
      </c>
      <c r="Y53" s="50">
        <f>W53</f>
        <v>24.221476696300698</v>
      </c>
      <c r="Z53" s="50">
        <f>L53</f>
        <v>0.61629361879605171</v>
      </c>
    </row>
    <row r="54" spans="1:26" x14ac:dyDescent="0.3">
      <c r="A54" s="50">
        <v>258.02</v>
      </c>
      <c r="B54" s="42">
        <v>18100000</v>
      </c>
      <c r="C54" s="42">
        <v>3420000</v>
      </c>
      <c r="D54" s="42">
        <v>3080000</v>
      </c>
      <c r="E54" s="42">
        <v>726000</v>
      </c>
      <c r="F54" s="42">
        <v>25800000</v>
      </c>
      <c r="G54" s="42">
        <v>1640000</v>
      </c>
      <c r="H54" s="42">
        <v>500000</v>
      </c>
      <c r="I54" s="42">
        <v>1860000</v>
      </c>
      <c r="J54" s="42">
        <v>9380000</v>
      </c>
      <c r="K54" s="38">
        <v>0</v>
      </c>
      <c r="L54" s="39">
        <f t="shared" si="13"/>
        <v>0.61425671103090462</v>
      </c>
      <c r="M54" s="39">
        <f t="shared" si="14"/>
        <v>0.42623858289510103</v>
      </c>
      <c r="N54" s="39">
        <f t="shared" si="15"/>
        <v>0.31273308470964306</v>
      </c>
      <c r="O54" s="50">
        <f t="shared" si="16"/>
        <v>0.20844631627531299</v>
      </c>
      <c r="P54" s="52">
        <f t="shared" si="17"/>
        <v>41.230068337129836</v>
      </c>
      <c r="Q54" s="50">
        <f t="shared" si="18"/>
        <v>5.9766763848396499E-2</v>
      </c>
      <c r="R54" s="50">
        <f t="shared" si="19"/>
        <v>2.3029602395481938</v>
      </c>
      <c r="S54" s="50">
        <f t="shared" si="12"/>
        <v>6.6735632352403762E-2</v>
      </c>
      <c r="T54" s="50">
        <f t="shared" si="20"/>
        <v>4.2424242424242422</v>
      </c>
      <c r="U54" s="50">
        <f t="shared" si="21"/>
        <v>0.70155038759689925</v>
      </c>
      <c r="V54" s="50">
        <f t="shared" si="22"/>
        <v>0.11937984496124031</v>
      </c>
      <c r="W54" s="40">
        <f t="shared" si="23"/>
        <v>24.123133846779098</v>
      </c>
      <c r="X54" s="40">
        <f t="shared" si="24"/>
        <v>21.901561250619753</v>
      </c>
      <c r="Y54" s="50">
        <f>W54</f>
        <v>24.123133846779098</v>
      </c>
      <c r="Z54" s="50">
        <f>L54</f>
        <v>0.61425671103090462</v>
      </c>
    </row>
    <row r="55" spans="1:26" x14ac:dyDescent="0.3">
      <c r="A55" s="68">
        <v>260.12</v>
      </c>
      <c r="B55" s="69">
        <v>11400000</v>
      </c>
      <c r="C55" s="69">
        <v>1990000</v>
      </c>
      <c r="D55" s="69">
        <v>1710000</v>
      </c>
      <c r="E55" s="69">
        <v>377000</v>
      </c>
      <c r="F55" s="69">
        <v>12700000</v>
      </c>
      <c r="G55" s="69">
        <v>833000</v>
      </c>
      <c r="H55" s="69">
        <v>362000</v>
      </c>
      <c r="I55" s="69">
        <v>1590000</v>
      </c>
      <c r="J55" s="69">
        <v>8220000</v>
      </c>
      <c r="K55" s="69">
        <v>0</v>
      </c>
      <c r="L55" s="70">
        <f t="shared" si="13"/>
        <v>0.59470468431771895</v>
      </c>
      <c r="M55" s="70">
        <f t="shared" si="14"/>
        <v>0.41942604856512139</v>
      </c>
      <c r="N55" s="74">
        <f t="shared" si="15"/>
        <v>0.4447359216509269</v>
      </c>
      <c r="O55" s="68">
        <f t="shared" si="16"/>
        <v>0.23151618398637139</v>
      </c>
      <c r="P55" s="71">
        <f t="shared" si="17"/>
        <v>47.302904564315348</v>
      </c>
      <c r="Q55" s="68">
        <f t="shared" si="18"/>
        <v>6.1553240227591816E-2</v>
      </c>
      <c r="R55" s="68">
        <f t="shared" si="19"/>
        <v>2.0914512237159602</v>
      </c>
      <c r="S55" s="68">
        <f t="shared" si="12"/>
        <v>0.21482272570352956</v>
      </c>
      <c r="T55" s="68">
        <f t="shared" si="20"/>
        <v>4.5358090185676394</v>
      </c>
      <c r="U55" s="68">
        <f t="shared" si="21"/>
        <v>0.89763779527559051</v>
      </c>
      <c r="V55" s="68">
        <f t="shared" si="22"/>
        <v>0.13464566929133859</v>
      </c>
      <c r="W55" s="73">
        <f t="shared" si="23"/>
        <v>23.162212977860769</v>
      </c>
      <c r="X55" s="73">
        <f t="shared" si="24"/>
        <v>21.429239428449801</v>
      </c>
      <c r="Y55" s="68"/>
      <c r="Z55" s="68"/>
    </row>
    <row r="56" spans="1:26" x14ac:dyDescent="0.3">
      <c r="A56" s="68">
        <v>262.67</v>
      </c>
      <c r="B56" s="69">
        <v>31500000</v>
      </c>
      <c r="C56" s="69">
        <v>4700000</v>
      </c>
      <c r="D56" s="69">
        <v>4350000</v>
      </c>
      <c r="E56" s="69">
        <v>1060000</v>
      </c>
      <c r="F56" s="69">
        <v>33600000</v>
      </c>
      <c r="G56" s="69">
        <v>2090000</v>
      </c>
      <c r="H56" s="69">
        <v>1000000</v>
      </c>
      <c r="I56" s="69">
        <v>5450000</v>
      </c>
      <c r="J56" s="69">
        <v>31700000</v>
      </c>
      <c r="K56" s="69">
        <v>0</v>
      </c>
      <c r="L56" s="70">
        <f t="shared" si="13"/>
        <v>0.61475409836065575</v>
      </c>
      <c r="M56" s="70">
        <f t="shared" si="14"/>
        <v>0.43026706231454004</v>
      </c>
      <c r="N56" s="74">
        <f t="shared" si="15"/>
        <v>0.53170731707317076</v>
      </c>
      <c r="O56" s="68">
        <f t="shared" si="16"/>
        <v>0.22074235807860262</v>
      </c>
      <c r="P56" s="71">
        <f t="shared" si="17"/>
        <v>48.387096774193552</v>
      </c>
      <c r="Q56" s="68">
        <f t="shared" si="18"/>
        <v>5.8559820678061085E-2</v>
      </c>
      <c r="R56" s="68">
        <f t="shared" si="19"/>
        <v>2.0613195342820183</v>
      </c>
      <c r="S56" s="72">
        <f t="shared" si="12"/>
        <v>0.31002284679833636</v>
      </c>
      <c r="T56" s="68">
        <f t="shared" si="20"/>
        <v>4.1037735849056602</v>
      </c>
      <c r="U56" s="68">
        <f t="shared" si="21"/>
        <v>0.9375</v>
      </c>
      <c r="V56" s="68">
        <f t="shared" si="22"/>
        <v>0.12946428571428573</v>
      </c>
      <c r="W56" s="73">
        <f t="shared" si="23"/>
        <v>24.147177997839506</v>
      </c>
      <c r="X56" s="73">
        <f t="shared" si="24"/>
        <v>22.177321842045444</v>
      </c>
      <c r="Y56" s="68"/>
      <c r="Z56" s="68"/>
    </row>
    <row r="57" spans="1:26" x14ac:dyDescent="0.3">
      <c r="A57" s="68">
        <v>265.49</v>
      </c>
      <c r="B57" s="69">
        <v>60800000</v>
      </c>
      <c r="C57" s="69">
        <v>8140000</v>
      </c>
      <c r="D57" s="69">
        <v>7290000</v>
      </c>
      <c r="E57" s="69">
        <v>1880000</v>
      </c>
      <c r="F57" s="69">
        <v>57700000</v>
      </c>
      <c r="G57" s="69">
        <v>3600000</v>
      </c>
      <c r="H57" s="69">
        <v>1610000</v>
      </c>
      <c r="I57" s="69">
        <v>4820000</v>
      </c>
      <c r="J57" s="69">
        <v>30300000</v>
      </c>
      <c r="K57" s="69">
        <v>0</v>
      </c>
      <c r="L57" s="70">
        <f t="shared" si="13"/>
        <v>0.61071257771401244</v>
      </c>
      <c r="M57" s="70">
        <f t="shared" si="14"/>
        <v>0.42114384748700173</v>
      </c>
      <c r="N57" s="70">
        <f t="shared" si="15"/>
        <v>0.38896537117441493</v>
      </c>
      <c r="O57" s="68">
        <f t="shared" si="16"/>
        <v>0.220200992240173</v>
      </c>
      <c r="P57" s="71">
        <f t="shared" si="17"/>
        <v>51.308016877637129</v>
      </c>
      <c r="Q57" s="68">
        <f t="shared" si="18"/>
        <v>5.872756933115824E-2</v>
      </c>
      <c r="R57" s="68">
        <f t="shared" si="19"/>
        <v>1.9622695645936448</v>
      </c>
      <c r="S57" s="72">
        <f t="shared" si="12"/>
        <v>0.39574166112583686</v>
      </c>
      <c r="T57" s="68">
        <f t="shared" si="20"/>
        <v>3.8776595744680851</v>
      </c>
      <c r="U57" s="68">
        <f t="shared" si="21"/>
        <v>1.0537261698440208</v>
      </c>
      <c r="V57" s="68">
        <f t="shared" si="22"/>
        <v>0.12634315424610051</v>
      </c>
      <c r="W57" s="73">
        <f t="shared" si="23"/>
        <v>23.95124152808885</v>
      </c>
      <c r="X57" s="73">
        <f t="shared" si="24"/>
        <v>21.549056079874202</v>
      </c>
      <c r="Y57" s="68"/>
      <c r="Z57" s="68"/>
    </row>
    <row r="58" spans="1:26" s="44" customFormat="1" x14ac:dyDescent="0.3">
      <c r="A58" s="60">
        <v>275.64</v>
      </c>
      <c r="B58" s="58">
        <v>34500000</v>
      </c>
      <c r="C58" s="58">
        <v>6120000</v>
      </c>
      <c r="D58" s="58">
        <v>5390000</v>
      </c>
      <c r="E58" s="58">
        <v>1230000</v>
      </c>
      <c r="F58" s="58">
        <v>48800000</v>
      </c>
      <c r="G58" s="58">
        <v>3160000</v>
      </c>
      <c r="H58" s="58">
        <v>1330000</v>
      </c>
      <c r="I58" s="58">
        <v>5040000</v>
      </c>
      <c r="J58" s="58">
        <v>24600000</v>
      </c>
      <c r="K58" s="58">
        <v>0</v>
      </c>
      <c r="L58" s="59">
        <f t="shared" si="13"/>
        <v>0.61509433962264148</v>
      </c>
      <c r="M58" s="59">
        <f t="shared" si="14"/>
        <v>0.42307692307692307</v>
      </c>
      <c r="N58" s="59">
        <f t="shared" si="15"/>
        <v>0.38824119343111446</v>
      </c>
      <c r="O58" s="60">
        <f t="shared" si="16"/>
        <v>0.19690880989180834</v>
      </c>
      <c r="P58" s="61">
        <f t="shared" si="17"/>
        <v>41.416566626650656</v>
      </c>
      <c r="Q58" s="60">
        <f t="shared" si="18"/>
        <v>6.0816012317167052E-2</v>
      </c>
      <c r="R58" s="60">
        <f t="shared" si="19"/>
        <v>2.3027217741935484</v>
      </c>
      <c r="S58" s="60">
        <f t="shared" si="12"/>
        <v>6.9747859127918144E-2</v>
      </c>
      <c r="T58" s="60">
        <f t="shared" si="20"/>
        <v>4.3821138211382111</v>
      </c>
      <c r="U58" s="60">
        <f t="shared" si="21"/>
        <v>0.70696721311475408</v>
      </c>
      <c r="V58" s="60">
        <f t="shared" si="22"/>
        <v>0.11045081967213115</v>
      </c>
      <c r="W58" s="62">
        <f t="shared" si="23"/>
        <v>24.163614363953055</v>
      </c>
      <c r="X58" s="62">
        <f t="shared" si="24"/>
        <v>21.683305260149975</v>
      </c>
      <c r="Y58" s="50">
        <f>AVERAGE(W58:W59)</f>
        <v>24.009924849930954</v>
      </c>
      <c r="Z58" s="50">
        <f>AVERAGE(L58:L59)</f>
        <v>0.61192841500732387</v>
      </c>
    </row>
    <row r="59" spans="1:26" s="44" customFormat="1" x14ac:dyDescent="0.3">
      <c r="A59" s="60">
        <v>275.64</v>
      </c>
      <c r="B59" s="58">
        <v>28000000</v>
      </c>
      <c r="C59" s="58">
        <v>5090000</v>
      </c>
      <c r="D59" s="58">
        <v>4350000</v>
      </c>
      <c r="E59" s="58">
        <v>1020000</v>
      </c>
      <c r="F59" s="58">
        <v>40500000</v>
      </c>
      <c r="G59" s="58">
        <v>2550000</v>
      </c>
      <c r="H59" s="58">
        <v>1080000</v>
      </c>
      <c r="I59" s="58">
        <v>3900000</v>
      </c>
      <c r="J59" s="58">
        <v>20000000</v>
      </c>
      <c r="K59" s="58">
        <v>0</v>
      </c>
      <c r="L59" s="59">
        <f t="shared" si="13"/>
        <v>0.60876249039200614</v>
      </c>
      <c r="M59" s="59">
        <f t="shared" si="14"/>
        <v>0.41586998087954113</v>
      </c>
      <c r="N59" s="59">
        <f t="shared" si="15"/>
        <v>0.38149053145998779</v>
      </c>
      <c r="O59" s="60">
        <f t="shared" si="16"/>
        <v>0.19547748084470193</v>
      </c>
      <c r="P59" s="61">
        <f t="shared" si="17"/>
        <v>40.875912408759127</v>
      </c>
      <c r="Q59" s="60">
        <f t="shared" si="18"/>
        <v>5.9233449477351915E-2</v>
      </c>
      <c r="R59" s="60">
        <f t="shared" si="19"/>
        <v>2.3193473193473193</v>
      </c>
      <c r="S59" s="60">
        <f t="shared" si="12"/>
        <v>3.2270238482316582E-2</v>
      </c>
      <c r="T59" s="60">
        <f t="shared" si="20"/>
        <v>4.2647058823529411</v>
      </c>
      <c r="U59" s="60">
        <f t="shared" si="21"/>
        <v>0.69135802469135799</v>
      </c>
      <c r="V59" s="60">
        <f t="shared" si="22"/>
        <v>0.10740740740740741</v>
      </c>
      <c r="W59" s="62">
        <f t="shared" si="23"/>
        <v>23.856235335908856</v>
      </c>
      <c r="X59" s="62">
        <f t="shared" si="24"/>
        <v>21.179636138578278</v>
      </c>
      <c r="Y59" s="50"/>
      <c r="Z59" s="50"/>
    </row>
    <row r="60" spans="1:26" x14ac:dyDescent="0.3">
      <c r="A60" s="50">
        <v>279.77</v>
      </c>
      <c r="B60" s="38">
        <v>120000000</v>
      </c>
      <c r="C60" s="38">
        <v>22600000</v>
      </c>
      <c r="D60" s="38">
        <v>19500000</v>
      </c>
      <c r="E60" s="38">
        <v>4930000</v>
      </c>
      <c r="F60" s="38">
        <v>183000000</v>
      </c>
      <c r="G60" s="38">
        <v>11500000</v>
      </c>
      <c r="H60" s="38">
        <v>1270000</v>
      </c>
      <c r="I60" s="38">
        <v>2830000</v>
      </c>
      <c r="J60" s="38">
        <v>12400000</v>
      </c>
      <c r="K60" s="38">
        <v>0</v>
      </c>
      <c r="L60" s="39">
        <f t="shared" si="13"/>
        <v>0.6138732274047497</v>
      </c>
      <c r="M60" s="39">
        <f t="shared" si="14"/>
        <v>0.41462896023814588</v>
      </c>
      <c r="N60" s="39">
        <f t="shared" si="15"/>
        <v>8.2706766917293228E-2</v>
      </c>
      <c r="O60" s="50">
        <f t="shared" si="16"/>
        <v>0.19471701237941458</v>
      </c>
      <c r="P60" s="52">
        <f t="shared" si="17"/>
        <v>39.603960396039604</v>
      </c>
      <c r="Q60" s="50">
        <f t="shared" si="18"/>
        <v>5.9125964010282778E-2</v>
      </c>
      <c r="R60" s="50">
        <f t="shared" si="19"/>
        <v>2.3632616933587811</v>
      </c>
      <c r="S60" s="50">
        <f t="shared" si="12"/>
        <v>5.1658480963157061E-3</v>
      </c>
      <c r="T60" s="50">
        <f t="shared" si="20"/>
        <v>3.9553752535496955</v>
      </c>
      <c r="U60" s="50">
        <f t="shared" si="21"/>
        <v>0.65573770491803274</v>
      </c>
      <c r="V60" s="50">
        <f t="shared" si="22"/>
        <v>0.10655737704918032</v>
      </c>
      <c r="W60" s="40">
        <f t="shared" si="23"/>
        <v>24.104582607388082</v>
      </c>
      <c r="X60" s="40">
        <f t="shared" si="24"/>
        <v>21.092025201609598</v>
      </c>
      <c r="Y60" s="50">
        <f>W60</f>
        <v>24.104582607388082</v>
      </c>
      <c r="Z60" s="50">
        <f>L60</f>
        <v>0.6138732274047497</v>
      </c>
    </row>
    <row r="61" spans="1:26" x14ac:dyDescent="0.3">
      <c r="A61" s="68">
        <v>281.25</v>
      </c>
      <c r="B61" s="69">
        <v>43000000</v>
      </c>
      <c r="C61" s="69">
        <v>7140000</v>
      </c>
      <c r="D61" s="69">
        <v>6790000</v>
      </c>
      <c r="E61" s="69">
        <v>1480000</v>
      </c>
      <c r="F61" s="69">
        <v>54700000</v>
      </c>
      <c r="G61" s="69">
        <v>4470000</v>
      </c>
      <c r="H61" s="69">
        <v>2760000</v>
      </c>
      <c r="I61" s="69">
        <v>7910000</v>
      </c>
      <c r="J61" s="69">
        <v>41100000</v>
      </c>
      <c r="K61" s="69">
        <v>0</v>
      </c>
      <c r="L61" s="70">
        <f t="shared" si="13"/>
        <v>0.64084507042253525</v>
      </c>
      <c r="M61" s="70">
        <f t="shared" si="14"/>
        <v>0.44062297209604151</v>
      </c>
      <c r="N61" s="74">
        <f t="shared" si="15"/>
        <v>0.48624025547102473</v>
      </c>
      <c r="O61" s="68">
        <f t="shared" si="16"/>
        <v>0.20662375972110486</v>
      </c>
      <c r="P61" s="71">
        <f t="shared" si="17"/>
        <v>44.012282497441149</v>
      </c>
      <c r="Q61" s="68">
        <f t="shared" si="18"/>
        <v>7.5545039716072335E-2</v>
      </c>
      <c r="R61" s="68">
        <f t="shared" si="19"/>
        <v>2.2269093383228444</v>
      </c>
      <c r="S61" s="68">
        <f t="shared" si="12"/>
        <v>0.23310553967755254</v>
      </c>
      <c r="T61" s="68">
        <f t="shared" si="20"/>
        <v>4.5878378378378377</v>
      </c>
      <c r="U61" s="68">
        <f t="shared" si="21"/>
        <v>0.78610603290676417</v>
      </c>
      <c r="V61" s="68">
        <f t="shared" si="22"/>
        <v>0.12413162705667276</v>
      </c>
      <c r="W61" s="73">
        <f t="shared" si="23"/>
        <v>25.381908478961741</v>
      </c>
      <c r="X61" s="73">
        <f t="shared" si="24"/>
        <v>22.874531650440556</v>
      </c>
      <c r="Y61" s="68"/>
      <c r="Z61" s="68"/>
    </row>
    <row r="62" spans="1:26" x14ac:dyDescent="0.3">
      <c r="A62" s="50">
        <v>283.42</v>
      </c>
      <c r="B62" s="42">
        <v>36100000</v>
      </c>
      <c r="C62" s="42">
        <v>6930000</v>
      </c>
      <c r="D62" s="42">
        <v>6450000</v>
      </c>
      <c r="E62" s="42">
        <v>1390000</v>
      </c>
      <c r="F62" s="42">
        <v>54100000</v>
      </c>
      <c r="G62" s="42">
        <v>4200000</v>
      </c>
      <c r="H62" s="42">
        <v>1200000</v>
      </c>
      <c r="I62" s="42">
        <v>3260000</v>
      </c>
      <c r="J62" s="42">
        <v>17000000</v>
      </c>
      <c r="K62" s="38">
        <v>0</v>
      </c>
      <c r="L62" s="39">
        <f t="shared" si="13"/>
        <v>0.63468634686346859</v>
      </c>
      <c r="M62" s="39">
        <f t="shared" si="14"/>
        <v>0.43669600541638454</v>
      </c>
      <c r="N62" s="39">
        <f t="shared" si="15"/>
        <v>0.28401270513499205</v>
      </c>
      <c r="O62" s="50">
        <f t="shared" si="16"/>
        <v>0.20213493909949365</v>
      </c>
      <c r="P62" s="52">
        <f t="shared" si="17"/>
        <v>40.022172949002218</v>
      </c>
      <c r="Q62" s="50">
        <f t="shared" si="18"/>
        <v>7.2041166380789029E-2</v>
      </c>
      <c r="R62" s="50">
        <f t="shared" si="19"/>
        <v>2.3559585966840704</v>
      </c>
      <c r="S62" s="50">
        <f t="shared" si="12"/>
        <v>8.2717755762110823E-2</v>
      </c>
      <c r="T62" s="50">
        <f t="shared" si="20"/>
        <v>4.6402877697841722</v>
      </c>
      <c r="U62" s="50">
        <f t="shared" si="21"/>
        <v>0.66728280961182995</v>
      </c>
      <c r="V62" s="50">
        <f t="shared" si="22"/>
        <v>0.11922365988909427</v>
      </c>
      <c r="W62" s="40">
        <f t="shared" si="23"/>
        <v>25.095046272666991</v>
      </c>
      <c r="X62" s="40">
        <f t="shared" si="24"/>
        <v>22.612097304323978</v>
      </c>
      <c r="Y62" s="50">
        <f>W62</f>
        <v>25.095046272666991</v>
      </c>
      <c r="Z62" s="50">
        <f>L62</f>
        <v>0.63468634686346859</v>
      </c>
    </row>
    <row r="63" spans="1:26" x14ac:dyDescent="0.3">
      <c r="A63" s="50">
        <v>285.18</v>
      </c>
      <c r="B63" s="38">
        <v>56700000</v>
      </c>
      <c r="C63" s="38">
        <v>10300000</v>
      </c>
      <c r="D63" s="38">
        <v>10500000</v>
      </c>
      <c r="E63" s="38">
        <v>2020000</v>
      </c>
      <c r="F63" s="38">
        <v>75300000</v>
      </c>
      <c r="G63" s="38">
        <v>6500000</v>
      </c>
      <c r="H63" s="38">
        <v>3350000</v>
      </c>
      <c r="I63" s="38">
        <v>7550000</v>
      </c>
      <c r="J63" s="38">
        <v>39300000</v>
      </c>
      <c r="K63" s="38">
        <v>0</v>
      </c>
      <c r="L63" s="39">
        <f t="shared" si="13"/>
        <v>0.64870395634379263</v>
      </c>
      <c r="M63" s="39">
        <f t="shared" si="14"/>
        <v>0.46012269938650308</v>
      </c>
      <c r="N63" s="39">
        <f t="shared" si="15"/>
        <v>0.4</v>
      </c>
      <c r="O63" s="50">
        <f t="shared" si="16"/>
        <v>0.21812272987956413</v>
      </c>
      <c r="P63" s="52">
        <f t="shared" si="17"/>
        <v>42.954545454545453</v>
      </c>
      <c r="Q63" s="50">
        <f t="shared" si="18"/>
        <v>7.9462102689486558E-2</v>
      </c>
      <c r="R63" s="50">
        <f t="shared" si="19"/>
        <v>2.2598561864616911</v>
      </c>
      <c r="S63" s="50">
        <f t="shared" si="12"/>
        <v>0.22775361943420469</v>
      </c>
      <c r="T63" s="50">
        <f t="shared" si="20"/>
        <v>5.1980198019801982</v>
      </c>
      <c r="U63" s="50">
        <f t="shared" si="21"/>
        <v>0.75298804780876494</v>
      </c>
      <c r="V63" s="50">
        <f t="shared" si="22"/>
        <v>0.1394422310756972</v>
      </c>
      <c r="W63" s="40">
        <f t="shared" si="23"/>
        <v>25.743983789649647</v>
      </c>
      <c r="X63" s="40">
        <f t="shared" si="24"/>
        <v>24.1439719816726</v>
      </c>
      <c r="Y63" s="50">
        <f>W63</f>
        <v>25.743983789649647</v>
      </c>
      <c r="Z63" s="50">
        <f>L63</f>
        <v>0.64870395634379263</v>
      </c>
    </row>
    <row r="64" spans="1:26" x14ac:dyDescent="0.3">
      <c r="A64" s="68">
        <v>287.18</v>
      </c>
      <c r="B64" s="69">
        <v>34200000</v>
      </c>
      <c r="C64" s="69">
        <v>7100000</v>
      </c>
      <c r="D64" s="69">
        <v>7520000</v>
      </c>
      <c r="E64" s="69">
        <v>1590000</v>
      </c>
      <c r="F64" s="69">
        <v>57800000</v>
      </c>
      <c r="G64" s="69">
        <v>5230000</v>
      </c>
      <c r="H64" s="69">
        <v>2160000</v>
      </c>
      <c r="I64" s="69">
        <v>6050000</v>
      </c>
      <c r="J64" s="69">
        <v>37900000</v>
      </c>
      <c r="K64" s="69">
        <v>0</v>
      </c>
      <c r="L64" s="70">
        <f t="shared" si="13"/>
        <v>0.66884328358208955</v>
      </c>
      <c r="M64" s="70">
        <f t="shared" si="14"/>
        <v>0.46391116594694631</v>
      </c>
      <c r="N64" s="74">
        <f t="shared" si="15"/>
        <v>0.4437493985179482</v>
      </c>
      <c r="O64" s="68">
        <f t="shared" si="16"/>
        <v>0.20456839979808178</v>
      </c>
      <c r="P64" s="71">
        <f t="shared" si="17"/>
        <v>37.173913043478265</v>
      </c>
      <c r="Q64" s="68">
        <f t="shared" si="18"/>
        <v>8.2976360463271462E-2</v>
      </c>
      <c r="R64" s="68">
        <f t="shared" si="19"/>
        <v>2.4597143864598028</v>
      </c>
      <c r="S64" s="68">
        <f t="shared" si="12"/>
        <v>0.10048272731832153</v>
      </c>
      <c r="T64" s="68">
        <f t="shared" si="20"/>
        <v>4.7295597484276728</v>
      </c>
      <c r="U64" s="68">
        <f t="shared" si="21"/>
        <v>0.59169550173010377</v>
      </c>
      <c r="V64" s="68">
        <f t="shared" si="22"/>
        <v>0.1301038062283737</v>
      </c>
      <c r="W64" s="73">
        <f t="shared" si="23"/>
        <v>26.652186929275747</v>
      </c>
      <c r="X64" s="73">
        <f t="shared" si="24"/>
        <v>24.384350737661091</v>
      </c>
      <c r="Y64" s="68"/>
      <c r="Z64" s="68"/>
    </row>
    <row r="65" spans="1:26" x14ac:dyDescent="0.3">
      <c r="A65" s="68">
        <v>290.8</v>
      </c>
      <c r="B65" s="69">
        <v>57000000</v>
      </c>
      <c r="C65" s="69">
        <v>7370000</v>
      </c>
      <c r="D65" s="69">
        <v>8180000</v>
      </c>
      <c r="E65" s="69">
        <v>1920000</v>
      </c>
      <c r="F65" s="69">
        <v>62400000</v>
      </c>
      <c r="G65" s="69">
        <v>5040000</v>
      </c>
      <c r="H65" s="69">
        <v>1910000</v>
      </c>
      <c r="I65" s="69">
        <v>6220000</v>
      </c>
      <c r="J65" s="69">
        <v>44000000</v>
      </c>
      <c r="K65" s="69">
        <v>0</v>
      </c>
      <c r="L65" s="70">
        <f t="shared" si="13"/>
        <v>0.67258996001776983</v>
      </c>
      <c r="M65" s="70">
        <f t="shared" si="14"/>
        <v>0.46823125357756151</v>
      </c>
      <c r="N65" s="74">
        <f t="shared" si="15"/>
        <v>0.45516458569807039</v>
      </c>
      <c r="O65" s="68">
        <f t="shared" si="16"/>
        <v>0.20574726180661879</v>
      </c>
      <c r="P65" s="71">
        <f t="shared" si="17"/>
        <v>47.738693467336688</v>
      </c>
      <c r="Q65" s="68">
        <f t="shared" si="18"/>
        <v>7.4733096085409248E-2</v>
      </c>
      <c r="R65" s="68">
        <f t="shared" si="19"/>
        <v>2.108730885772673</v>
      </c>
      <c r="S65" s="72">
        <f t="shared" si="12"/>
        <v>0.46526732934510528</v>
      </c>
      <c r="T65" s="68">
        <f t="shared" si="20"/>
        <v>4.260416666666667</v>
      </c>
      <c r="U65" s="68">
        <f t="shared" si="21"/>
        <v>0.91346153846153844</v>
      </c>
      <c r="V65" s="68">
        <f t="shared" si="22"/>
        <v>0.1310897435897436</v>
      </c>
      <c r="W65" s="73">
        <f t="shared" si="23"/>
        <v>26.818126003185721</v>
      </c>
      <c r="X65" s="73">
        <f t="shared" si="24"/>
        <v>24.65607691146646</v>
      </c>
      <c r="Y65" s="68"/>
      <c r="Z65" s="68"/>
    </row>
    <row r="66" spans="1:26" s="44" customFormat="1" x14ac:dyDescent="0.3">
      <c r="A66" s="63">
        <v>291.66000000000003</v>
      </c>
      <c r="B66" s="45">
        <v>237000000</v>
      </c>
      <c r="C66" s="45">
        <v>50800000</v>
      </c>
      <c r="D66" s="45">
        <v>54300000</v>
      </c>
      <c r="E66" s="45">
        <v>14100000</v>
      </c>
      <c r="F66" s="45">
        <v>329000000</v>
      </c>
      <c r="G66" s="45">
        <v>34500000</v>
      </c>
      <c r="H66" s="45">
        <v>5230000</v>
      </c>
      <c r="I66" s="45">
        <v>15700000</v>
      </c>
      <c r="J66" s="45">
        <v>89300000</v>
      </c>
      <c r="K66" s="45">
        <v>0</v>
      </c>
      <c r="L66" s="46">
        <f t="shared" si="13"/>
        <v>0.66948601171112554</v>
      </c>
      <c r="M66" s="46">
        <f t="shared" si="14"/>
        <v>0.45553691275167785</v>
      </c>
      <c r="N66" s="46">
        <f t="shared" si="15"/>
        <v>0.25096191061630579</v>
      </c>
      <c r="O66" s="63">
        <f t="shared" si="16"/>
        <v>0.2469442718044334</v>
      </c>
      <c r="P66" s="64">
        <f t="shared" si="17"/>
        <v>41.872791519434628</v>
      </c>
      <c r="Q66" s="63">
        <f t="shared" si="18"/>
        <v>9.4910591471801919E-2</v>
      </c>
      <c r="R66" s="63">
        <f t="shared" si="19"/>
        <v>2.3005418924551897</v>
      </c>
      <c r="S66" s="63">
        <f t="shared" si="12"/>
        <v>0.2620161245184498</v>
      </c>
      <c r="T66" s="63">
        <f t="shared" si="20"/>
        <v>3.8510638297872339</v>
      </c>
      <c r="U66" s="63">
        <f t="shared" si="21"/>
        <v>0.72036474164133735</v>
      </c>
      <c r="V66" s="63">
        <f t="shared" si="22"/>
        <v>0.16504559270516717</v>
      </c>
      <c r="W66" s="47">
        <f t="shared" si="23"/>
        <v>26.680719096767845</v>
      </c>
      <c r="X66" s="47">
        <f t="shared" si="24"/>
        <v>23.850341257462478</v>
      </c>
      <c r="Y66" s="50">
        <f>AVERAGE(W66:W67)</f>
        <v>26.571123421936949</v>
      </c>
      <c r="Z66" s="50">
        <f>AVERAGE(L66:L67)</f>
        <v>0.66702511594730596</v>
      </c>
    </row>
    <row r="67" spans="1:26" s="44" customFormat="1" x14ac:dyDescent="0.3">
      <c r="A67" s="63">
        <v>291.66000000000003</v>
      </c>
      <c r="B67" s="45">
        <v>57800000</v>
      </c>
      <c r="C67" s="45">
        <v>11700000</v>
      </c>
      <c r="D67" s="45">
        <v>12400000</v>
      </c>
      <c r="E67" s="45">
        <v>3190000</v>
      </c>
      <c r="F67" s="45">
        <v>94700000</v>
      </c>
      <c r="G67" s="45">
        <v>7590000</v>
      </c>
      <c r="H67" s="45">
        <v>1060000</v>
      </c>
      <c r="I67" s="45">
        <v>3630000</v>
      </c>
      <c r="J67" s="45">
        <v>19900000</v>
      </c>
      <c r="K67" s="45">
        <v>0</v>
      </c>
      <c r="L67" s="46">
        <f t="shared" si="13"/>
        <v>0.66456422018348627</v>
      </c>
      <c r="M67" s="46">
        <f t="shared" si="14"/>
        <v>0.4543788933675339</v>
      </c>
      <c r="N67" s="46">
        <f t="shared" si="15"/>
        <v>0.20613630648000672</v>
      </c>
      <c r="O67" s="63">
        <f t="shared" si="16"/>
        <v>0.21060348819262231</v>
      </c>
      <c r="P67" s="64">
        <f t="shared" si="17"/>
        <v>37.901639344262293</v>
      </c>
      <c r="Q67" s="63">
        <f t="shared" si="18"/>
        <v>7.4200801642389291E-2</v>
      </c>
      <c r="R67" s="63">
        <f t="shared" si="19"/>
        <v>2.4294481801686412</v>
      </c>
      <c r="S67" s="63">
        <f t="shared" ref="S67:S92" si="25">(-0.77*L67)+(3.32*(POWER(L67,2)))+1.59-R67</f>
        <v>0.11510077141371733</v>
      </c>
      <c r="T67" s="63">
        <f t="shared" si="20"/>
        <v>3.8871473354231973</v>
      </c>
      <c r="U67" s="63">
        <f t="shared" si="21"/>
        <v>0.61034846884899685</v>
      </c>
      <c r="V67" s="63">
        <f t="shared" si="22"/>
        <v>0.13093980992608237</v>
      </c>
      <c r="W67" s="47">
        <f t="shared" si="23"/>
        <v>26.461527747106054</v>
      </c>
      <c r="X67" s="47">
        <f t="shared" si="24"/>
        <v>23.775725090732852</v>
      </c>
      <c r="Y67" s="50"/>
      <c r="Z67" s="50"/>
    </row>
    <row r="68" spans="1:26" x14ac:dyDescent="0.3">
      <c r="A68" s="50">
        <v>298.68</v>
      </c>
      <c r="B68" s="38">
        <v>94500000</v>
      </c>
      <c r="C68" s="38">
        <v>20300000</v>
      </c>
      <c r="D68" s="38">
        <v>22700000</v>
      </c>
      <c r="E68" s="38">
        <v>6600000</v>
      </c>
      <c r="F68" s="38">
        <v>180000000</v>
      </c>
      <c r="G68" s="38">
        <v>14900000</v>
      </c>
      <c r="H68" s="38">
        <v>2140000</v>
      </c>
      <c r="I68" s="38">
        <v>8110000</v>
      </c>
      <c r="J68" s="38">
        <v>46300000</v>
      </c>
      <c r="K68" s="38">
        <v>0</v>
      </c>
      <c r="L68" s="39">
        <f t="shared" ref="L68:L92" si="26">+(D68+E68+G68)/(C68+D68+E68+G68)</f>
        <v>0.68527131782945738</v>
      </c>
      <c r="M68" s="39">
        <f t="shared" ref="M68:M92" si="27">+D68/(C68+D68+E68)</f>
        <v>0.45766129032258063</v>
      </c>
      <c r="N68" s="39">
        <f t="shared" ref="N68:N92" si="28">+(H68+I68+J68)/(F68+H68+I68+J68)</f>
        <v>0.23906150919467342</v>
      </c>
      <c r="O68" s="50">
        <f t="shared" ref="O68:O92" si="29">((C68+D68+E68)/(C68+D68+E68+F68+G68))</f>
        <v>0.20286298568507158</v>
      </c>
      <c r="P68" s="52">
        <f t="shared" ref="P68:P92" si="30">((B68/(B68+F68))*100)</f>
        <v>34.42622950819672</v>
      </c>
      <c r="Q68" s="50">
        <f t="shared" ref="Q68:Q92" si="31">((G68)/(G68+F68))</f>
        <v>7.6449461262185742E-2</v>
      </c>
      <c r="R68" s="50">
        <f t="shared" ref="R68:R92" si="32">(0*((B68)/(B68+C68+D68+E68+F68+G68)))+(1*((C68)/(B68+C68+D68+E68+F68+G68)))+(2*((D68)/(B68+C68+D68+E68+F68+G68)))+(3*((E68)/(B68+C68+D68+E68+F68+G68)))+(4*((F68)/(B68+C68+D68+E68+F68+G68)))+(4*((G68)/(B68+C68+D68+E68+F68+G68)))</f>
        <v>2.5519174041297936</v>
      </c>
      <c r="S68" s="50">
        <f t="shared" si="25"/>
        <v>6.9484987553398714E-2</v>
      </c>
      <c r="T68" s="50">
        <f t="shared" ref="T68:T90" si="33">D68/E68</f>
        <v>3.4393939393939394</v>
      </c>
      <c r="U68" s="50">
        <f t="shared" ref="U68:U90" si="34">B68/F68</f>
        <v>0.52500000000000002</v>
      </c>
      <c r="V68" s="50">
        <f t="shared" ref="V68:V90" si="35">D68/F68</f>
        <v>0.12611111111111112</v>
      </c>
      <c r="W68" s="40">
        <f t="shared" ref="W68:W92" si="36">68.4*LOG(L68)+38.6</f>
        <v>27.372998742425573</v>
      </c>
      <c r="X68" s="40">
        <f t="shared" ref="X68:X92" si="37">67.5*LOG(M68)+46.9</f>
        <v>23.986732197447452</v>
      </c>
      <c r="Y68" s="50">
        <f>W68</f>
        <v>27.372998742425573</v>
      </c>
      <c r="Z68" s="50">
        <f>L68</f>
        <v>0.68527131782945738</v>
      </c>
    </row>
    <row r="69" spans="1:26" x14ac:dyDescent="0.3">
      <c r="A69" s="50">
        <v>300.44</v>
      </c>
      <c r="B69" s="42">
        <v>30300000</v>
      </c>
      <c r="C69" s="42">
        <v>5410000</v>
      </c>
      <c r="D69" s="42">
        <v>5930000</v>
      </c>
      <c r="E69" s="42">
        <v>1440000</v>
      </c>
      <c r="F69" s="42">
        <v>45300000</v>
      </c>
      <c r="G69" s="42">
        <v>3950000</v>
      </c>
      <c r="H69" s="42">
        <v>1270000</v>
      </c>
      <c r="I69" s="42">
        <v>2890000</v>
      </c>
      <c r="J69" s="42">
        <v>18200000</v>
      </c>
      <c r="K69" s="38">
        <v>0</v>
      </c>
      <c r="L69" s="39">
        <f t="shared" si="26"/>
        <v>0.67662881052002388</v>
      </c>
      <c r="M69" s="39">
        <f t="shared" si="27"/>
        <v>0.46400625978090765</v>
      </c>
      <c r="N69" s="39">
        <f t="shared" si="28"/>
        <v>0.33047590895654744</v>
      </c>
      <c r="O69" s="50">
        <f t="shared" si="29"/>
        <v>0.20602934064162501</v>
      </c>
      <c r="P69" s="52">
        <f t="shared" si="30"/>
        <v>40.079365079365083</v>
      </c>
      <c r="Q69" s="50">
        <f t="shared" si="31"/>
        <v>8.0203045685279181E-2</v>
      </c>
      <c r="R69" s="50">
        <f t="shared" si="32"/>
        <v>2.3674861908372145</v>
      </c>
      <c r="S69" s="50">
        <f t="shared" si="25"/>
        <v>0.22149376185183201</v>
      </c>
      <c r="T69" s="50">
        <f t="shared" si="33"/>
        <v>4.1180555555555554</v>
      </c>
      <c r="U69" s="50">
        <f t="shared" si="34"/>
        <v>0.66887417218543044</v>
      </c>
      <c r="V69" s="50">
        <f t="shared" si="35"/>
        <v>0.13090507726269315</v>
      </c>
      <c r="W69" s="40">
        <f t="shared" si="36"/>
        <v>26.995973234866295</v>
      </c>
      <c r="X69" s="40">
        <f t="shared" si="37"/>
        <v>24.39035916907698</v>
      </c>
      <c r="Y69" s="50">
        <f>W69</f>
        <v>26.995973234866295</v>
      </c>
      <c r="Z69" s="50">
        <f>L69</f>
        <v>0.67662881052002388</v>
      </c>
    </row>
    <row r="70" spans="1:26" x14ac:dyDescent="0.3">
      <c r="A70" s="68">
        <v>308.3</v>
      </c>
      <c r="B70" s="69">
        <v>40000000</v>
      </c>
      <c r="C70" s="69">
        <v>7490000</v>
      </c>
      <c r="D70" s="69">
        <v>7900000</v>
      </c>
      <c r="E70" s="69">
        <v>1980000</v>
      </c>
      <c r="F70" s="69">
        <v>61600000</v>
      </c>
      <c r="G70" s="69">
        <v>4670000</v>
      </c>
      <c r="H70" s="69">
        <v>1830000</v>
      </c>
      <c r="I70" s="69">
        <v>6100000</v>
      </c>
      <c r="J70" s="69">
        <v>39200000</v>
      </c>
      <c r="K70" s="69">
        <v>0</v>
      </c>
      <c r="L70" s="70">
        <f t="shared" si="26"/>
        <v>0.66016333938294014</v>
      </c>
      <c r="M70" s="70">
        <f t="shared" si="27"/>
        <v>0.45480713874496259</v>
      </c>
      <c r="N70" s="74">
        <f t="shared" si="28"/>
        <v>0.43345902694748462</v>
      </c>
      <c r="O70" s="68">
        <f t="shared" si="29"/>
        <v>0.20767575322812051</v>
      </c>
      <c r="P70" s="71">
        <f t="shared" si="30"/>
        <v>39.370078740157481</v>
      </c>
      <c r="Q70" s="68">
        <f t="shared" si="31"/>
        <v>7.0469292289120272E-2</v>
      </c>
      <c r="R70" s="68">
        <f t="shared" si="32"/>
        <v>2.3803785182788744</v>
      </c>
      <c r="S70" s="68">
        <f t="shared" si="25"/>
        <v>0.14820361748484201</v>
      </c>
      <c r="T70" s="68">
        <f t="shared" si="33"/>
        <v>3.9898989898989901</v>
      </c>
      <c r="U70" s="68">
        <f t="shared" si="34"/>
        <v>0.64935064935064934</v>
      </c>
      <c r="V70" s="68">
        <f t="shared" si="35"/>
        <v>0.12824675324675325</v>
      </c>
      <c r="W70" s="73">
        <f t="shared" si="36"/>
        <v>26.264155974925025</v>
      </c>
      <c r="X70" s="73">
        <f t="shared" si="37"/>
        <v>23.803340916925638</v>
      </c>
      <c r="Y70" s="68"/>
      <c r="Z70" s="68"/>
    </row>
    <row r="71" spans="1:26" x14ac:dyDescent="0.3">
      <c r="A71" s="50">
        <v>309.20999999999998</v>
      </c>
      <c r="B71" s="42">
        <v>33900000</v>
      </c>
      <c r="C71" s="42">
        <v>7200000</v>
      </c>
      <c r="D71" s="42">
        <v>7650000</v>
      </c>
      <c r="E71" s="42">
        <v>1950000</v>
      </c>
      <c r="F71" s="42">
        <v>60800000</v>
      </c>
      <c r="G71" s="42">
        <v>5210000</v>
      </c>
      <c r="H71" s="42">
        <v>799000</v>
      </c>
      <c r="I71" s="42">
        <v>2520000</v>
      </c>
      <c r="J71" s="42">
        <v>15900000</v>
      </c>
      <c r="K71" s="38">
        <v>0</v>
      </c>
      <c r="L71" s="39">
        <f t="shared" si="26"/>
        <v>0.67287596547024076</v>
      </c>
      <c r="M71" s="39">
        <f t="shared" si="27"/>
        <v>0.45535714285714285</v>
      </c>
      <c r="N71" s="39">
        <f t="shared" si="28"/>
        <v>0.24018045714142891</v>
      </c>
      <c r="O71" s="50">
        <f t="shared" si="29"/>
        <v>0.20287404902789519</v>
      </c>
      <c r="P71" s="52">
        <f t="shared" si="30"/>
        <v>35.797254487856392</v>
      </c>
      <c r="Q71" s="50">
        <f t="shared" si="31"/>
        <v>7.8927435237085286E-2</v>
      </c>
      <c r="R71" s="50">
        <f t="shared" si="32"/>
        <v>2.5052694713392172</v>
      </c>
      <c r="S71" s="50">
        <f t="shared" si="25"/>
        <v>6.9786090741625895E-2</v>
      </c>
      <c r="T71" s="50">
        <f t="shared" si="33"/>
        <v>3.9230769230769229</v>
      </c>
      <c r="U71" s="50">
        <f t="shared" si="34"/>
        <v>0.55756578947368418</v>
      </c>
      <c r="V71" s="50">
        <f t="shared" si="35"/>
        <v>0.12582236842105263</v>
      </c>
      <c r="W71" s="40">
        <f t="shared" si="36"/>
        <v>26.830755092201656</v>
      </c>
      <c r="X71" s="40">
        <f t="shared" si="37"/>
        <v>23.838770356373445</v>
      </c>
      <c r="Y71" s="50">
        <f>W71</f>
        <v>26.830755092201656</v>
      </c>
      <c r="Z71" s="50">
        <f>L71</f>
        <v>0.67287596547024076</v>
      </c>
    </row>
    <row r="72" spans="1:26" x14ac:dyDescent="0.3">
      <c r="A72" s="50">
        <v>310.64</v>
      </c>
      <c r="B72" s="38">
        <v>115000000</v>
      </c>
      <c r="C72" s="38">
        <v>18200000</v>
      </c>
      <c r="D72" s="38">
        <v>19000000</v>
      </c>
      <c r="E72" s="38">
        <v>4650000</v>
      </c>
      <c r="F72" s="38">
        <v>156000000</v>
      </c>
      <c r="G72" s="38">
        <v>12000000</v>
      </c>
      <c r="H72" s="38">
        <v>2780000</v>
      </c>
      <c r="I72" s="38">
        <v>7840000</v>
      </c>
      <c r="J72" s="38">
        <v>46600000</v>
      </c>
      <c r="K72" s="38">
        <v>0</v>
      </c>
      <c r="L72" s="39">
        <f t="shared" si="26"/>
        <v>0.66202414113277619</v>
      </c>
      <c r="M72" s="39">
        <f t="shared" si="27"/>
        <v>0.45400238948626043</v>
      </c>
      <c r="N72" s="39">
        <f t="shared" si="28"/>
        <v>0.2683613169496295</v>
      </c>
      <c r="O72" s="50">
        <f t="shared" si="29"/>
        <v>0.19942816297355254</v>
      </c>
      <c r="P72" s="52">
        <f t="shared" si="30"/>
        <v>42.435424354243544</v>
      </c>
      <c r="Q72" s="50">
        <f t="shared" si="31"/>
        <v>7.1428571428571425E-2</v>
      </c>
      <c r="R72" s="50">
        <f t="shared" si="32"/>
        <v>2.2845928890257041</v>
      </c>
      <c r="S72" s="50">
        <f t="shared" si="25"/>
        <v>0.2507247209314567</v>
      </c>
      <c r="T72" s="50">
        <f t="shared" si="33"/>
        <v>4.086021505376344</v>
      </c>
      <c r="U72" s="50">
        <f t="shared" si="34"/>
        <v>0.73717948717948723</v>
      </c>
      <c r="V72" s="50">
        <f t="shared" si="35"/>
        <v>0.12179487179487179</v>
      </c>
      <c r="W72" s="40">
        <f t="shared" si="36"/>
        <v>26.347769736285663</v>
      </c>
      <c r="X72" s="40">
        <f t="shared" si="37"/>
        <v>23.751424357089633</v>
      </c>
      <c r="Y72" s="50">
        <f>W72</f>
        <v>26.347769736285663</v>
      </c>
      <c r="Z72" s="50">
        <f>L72</f>
        <v>0.66202414113277619</v>
      </c>
    </row>
    <row r="73" spans="1:26" x14ac:dyDescent="0.3">
      <c r="A73" s="50">
        <v>319.43</v>
      </c>
      <c r="B73" s="38">
        <v>77000000</v>
      </c>
      <c r="C73" s="38">
        <v>16500000</v>
      </c>
      <c r="D73" s="38">
        <v>16400000</v>
      </c>
      <c r="E73" s="38">
        <v>4170000</v>
      </c>
      <c r="F73" s="38">
        <v>135000000</v>
      </c>
      <c r="G73" s="38">
        <v>9540000</v>
      </c>
      <c r="H73" s="38">
        <v>2170000</v>
      </c>
      <c r="I73" s="38">
        <v>6310000</v>
      </c>
      <c r="J73" s="38">
        <v>33500000</v>
      </c>
      <c r="K73" s="38">
        <v>0</v>
      </c>
      <c r="L73" s="39">
        <f t="shared" si="26"/>
        <v>0.64599871272259168</v>
      </c>
      <c r="M73" s="39">
        <f t="shared" si="27"/>
        <v>0.44240625842999731</v>
      </c>
      <c r="N73" s="39">
        <f t="shared" si="28"/>
        <v>0.23720194372245451</v>
      </c>
      <c r="O73" s="50">
        <f t="shared" si="29"/>
        <v>0.20411871592973954</v>
      </c>
      <c r="P73" s="52">
        <f t="shared" si="30"/>
        <v>36.320754716981128</v>
      </c>
      <c r="Q73" s="50">
        <f t="shared" si="31"/>
        <v>6.6002490660024907E-2</v>
      </c>
      <c r="R73" s="50">
        <f t="shared" si="32"/>
        <v>2.4746529523220295</v>
      </c>
      <c r="S73" s="50">
        <f t="shared" si="25"/>
        <v>3.4116371878698537E-3</v>
      </c>
      <c r="T73" s="50">
        <f t="shared" si="33"/>
        <v>3.9328537170263789</v>
      </c>
      <c r="U73" s="50">
        <f t="shared" si="34"/>
        <v>0.57037037037037042</v>
      </c>
      <c r="V73" s="50">
        <f t="shared" si="35"/>
        <v>0.12148148148148148</v>
      </c>
      <c r="W73" s="40">
        <f t="shared" si="36"/>
        <v>25.619845036483881</v>
      </c>
      <c r="X73" s="40">
        <f t="shared" si="37"/>
        <v>22.992935186224059</v>
      </c>
      <c r="Y73" s="50">
        <f>W73</f>
        <v>25.619845036483881</v>
      </c>
      <c r="Z73" s="50">
        <f>L73</f>
        <v>0.64599871272259168</v>
      </c>
    </row>
    <row r="74" spans="1:26" x14ac:dyDescent="0.3">
      <c r="A74" s="50">
        <v>327.60000000000002</v>
      </c>
      <c r="B74" s="38">
        <v>47500000</v>
      </c>
      <c r="C74" s="38">
        <v>9360000</v>
      </c>
      <c r="D74" s="38">
        <v>9640000</v>
      </c>
      <c r="E74" s="38">
        <v>2940000</v>
      </c>
      <c r="F74" s="38">
        <v>83200000</v>
      </c>
      <c r="G74" s="38">
        <v>6650000</v>
      </c>
      <c r="H74" s="38">
        <v>1160000</v>
      </c>
      <c r="I74" s="38">
        <v>3110000</v>
      </c>
      <c r="J74" s="38">
        <v>17500000</v>
      </c>
      <c r="K74" s="38">
        <v>0</v>
      </c>
      <c r="L74" s="39">
        <f t="shared" si="26"/>
        <v>0.67261280167890869</v>
      </c>
      <c r="M74" s="39">
        <f t="shared" si="27"/>
        <v>0.43938012762078393</v>
      </c>
      <c r="N74" s="39">
        <f t="shared" si="28"/>
        <v>0.20739258835857863</v>
      </c>
      <c r="O74" s="50">
        <f t="shared" si="29"/>
        <v>0.19626084622953752</v>
      </c>
      <c r="P74" s="52">
        <f t="shared" si="30"/>
        <v>36.342769701606734</v>
      </c>
      <c r="Q74" s="50">
        <f t="shared" si="31"/>
        <v>7.4012242626599889E-2</v>
      </c>
      <c r="R74" s="50">
        <f t="shared" si="32"/>
        <v>2.491430723837027</v>
      </c>
      <c r="S74" s="50">
        <f t="shared" si="25"/>
        <v>8.2651915731618786E-2</v>
      </c>
      <c r="T74" s="50">
        <f t="shared" si="33"/>
        <v>3.2789115646258504</v>
      </c>
      <c r="U74" s="50">
        <f t="shared" si="34"/>
        <v>0.57091346153846156</v>
      </c>
      <c r="V74" s="50">
        <f t="shared" si="35"/>
        <v>0.11586538461538462</v>
      </c>
      <c r="W74" s="40">
        <f t="shared" si="36"/>
        <v>26.819134815425585</v>
      </c>
      <c r="X74" s="40">
        <f t="shared" si="37"/>
        <v>22.791727719829343</v>
      </c>
      <c r="Y74" s="50">
        <f>W74</f>
        <v>26.819134815425585</v>
      </c>
      <c r="Z74" s="50">
        <f>L74</f>
        <v>0.67261280167890869</v>
      </c>
    </row>
    <row r="75" spans="1:26" s="44" customFormat="1" x14ac:dyDescent="0.3">
      <c r="A75" s="51">
        <v>328.95</v>
      </c>
      <c r="B75" s="42">
        <v>10200000</v>
      </c>
      <c r="C75" s="42">
        <v>2100000</v>
      </c>
      <c r="D75" s="42">
        <v>2180000</v>
      </c>
      <c r="E75" s="42">
        <v>541000</v>
      </c>
      <c r="F75" s="42">
        <v>16800000</v>
      </c>
      <c r="G75" s="42">
        <v>1450000</v>
      </c>
      <c r="H75" s="42">
        <v>498000</v>
      </c>
      <c r="I75" s="42">
        <v>1290000</v>
      </c>
      <c r="J75" s="42">
        <v>9430000</v>
      </c>
      <c r="K75" s="42">
        <v>0</v>
      </c>
      <c r="L75" s="48">
        <f t="shared" si="26"/>
        <v>0.66512517939722537</v>
      </c>
      <c r="M75" s="48">
        <f t="shared" si="27"/>
        <v>0.45218834266749636</v>
      </c>
      <c r="N75" s="48">
        <f t="shared" si="28"/>
        <v>0.40038546648583051</v>
      </c>
      <c r="O75" s="51">
        <f t="shared" si="29"/>
        <v>0.20896363399939319</v>
      </c>
      <c r="P75" s="54">
        <f t="shared" si="30"/>
        <v>37.777777777777779</v>
      </c>
      <c r="Q75" s="51">
        <f t="shared" si="31"/>
        <v>7.9452054794520555E-2</v>
      </c>
      <c r="R75" s="51">
        <f t="shared" si="32"/>
        <v>2.4370472784106276</v>
      </c>
      <c r="S75" s="51">
        <f t="shared" si="25"/>
        <v>0.10954612762390381</v>
      </c>
      <c r="T75" s="50">
        <f t="shared" si="33"/>
        <v>4.0295748613678377</v>
      </c>
      <c r="U75" s="50">
        <f t="shared" si="34"/>
        <v>0.6071428571428571</v>
      </c>
      <c r="V75" s="50">
        <f t="shared" si="35"/>
        <v>0.12976190476190477</v>
      </c>
      <c r="W75" s="49">
        <f t="shared" si="36"/>
        <v>26.48659181242094</v>
      </c>
      <c r="X75" s="49">
        <f t="shared" si="37"/>
        <v>23.634056943207852</v>
      </c>
      <c r="Y75" s="51">
        <f>AVERAGE(W75:W76)</f>
        <v>26.675324287035604</v>
      </c>
      <c r="Z75" s="50">
        <f>L75</f>
        <v>0.66512517939722537</v>
      </c>
    </row>
    <row r="76" spans="1:26" s="44" customFormat="1" x14ac:dyDescent="0.3">
      <c r="A76" s="68">
        <v>328.98</v>
      </c>
      <c r="B76" s="69">
        <v>37600000</v>
      </c>
      <c r="C76" s="69">
        <v>5780000</v>
      </c>
      <c r="D76" s="69">
        <v>6090000</v>
      </c>
      <c r="E76" s="69">
        <v>1570000</v>
      </c>
      <c r="F76" s="69">
        <v>48600000</v>
      </c>
      <c r="G76" s="69">
        <v>4270000</v>
      </c>
      <c r="H76" s="69">
        <v>1280000</v>
      </c>
      <c r="I76" s="69">
        <v>3330000</v>
      </c>
      <c r="J76" s="69">
        <v>21200000</v>
      </c>
      <c r="K76" s="69">
        <v>0</v>
      </c>
      <c r="L76" s="70">
        <f t="shared" si="26"/>
        <v>0.67363071710897793</v>
      </c>
      <c r="M76" s="70">
        <f t="shared" si="27"/>
        <v>0.453125</v>
      </c>
      <c r="N76" s="70">
        <f t="shared" si="28"/>
        <v>0.34686198091654347</v>
      </c>
      <c r="O76" s="68">
        <f t="shared" si="29"/>
        <v>0.20268436133313225</v>
      </c>
      <c r="P76" s="71">
        <f t="shared" si="30"/>
        <v>43.619489559164734</v>
      </c>
      <c r="Q76" s="68">
        <f t="shared" si="31"/>
        <v>8.0764138452808776E-2</v>
      </c>
      <c r="R76" s="68">
        <f t="shared" si="32"/>
        <v>2.2533923587720142</v>
      </c>
      <c r="S76" s="72">
        <f t="shared" si="25"/>
        <v>0.32445608792282199</v>
      </c>
      <c r="T76" s="68">
        <f t="shared" si="33"/>
        <v>3.878980891719745</v>
      </c>
      <c r="U76" s="68">
        <f t="shared" si="34"/>
        <v>0.77366255144032925</v>
      </c>
      <c r="V76" s="68">
        <f t="shared" si="35"/>
        <v>0.12530864197530864</v>
      </c>
      <c r="W76" s="73">
        <f t="shared" si="36"/>
        <v>26.864056761650268</v>
      </c>
      <c r="X76" s="73">
        <f t="shared" si="37"/>
        <v>23.694716614267151</v>
      </c>
      <c r="Y76" s="68"/>
      <c r="Z76" s="68"/>
    </row>
    <row r="77" spans="1:26" x14ac:dyDescent="0.3">
      <c r="A77" s="68">
        <v>332.64</v>
      </c>
      <c r="B77" s="69">
        <v>12800000</v>
      </c>
      <c r="C77" s="69">
        <v>1200000</v>
      </c>
      <c r="D77" s="69">
        <v>1190000</v>
      </c>
      <c r="E77" s="69">
        <v>301000</v>
      </c>
      <c r="F77" s="69">
        <v>9620000</v>
      </c>
      <c r="G77" s="69">
        <v>823000</v>
      </c>
      <c r="H77" s="69">
        <v>360000</v>
      </c>
      <c r="I77" s="69">
        <v>1160000</v>
      </c>
      <c r="J77" s="69">
        <v>8290000</v>
      </c>
      <c r="K77" s="69">
        <v>0</v>
      </c>
      <c r="L77" s="70">
        <f t="shared" si="26"/>
        <v>0.65850882185543536</v>
      </c>
      <c r="M77" s="70">
        <f t="shared" si="27"/>
        <v>0.44221479004087699</v>
      </c>
      <c r="N77" s="74">
        <f t="shared" si="28"/>
        <v>0.50488934637159033</v>
      </c>
      <c r="O77" s="68">
        <f t="shared" si="29"/>
        <v>0.20488807674737322</v>
      </c>
      <c r="P77" s="71">
        <f t="shared" si="30"/>
        <v>57.091882247992864</v>
      </c>
      <c r="Q77" s="68">
        <f t="shared" si="31"/>
        <v>7.8808771425835492E-2</v>
      </c>
      <c r="R77" s="68">
        <f t="shared" si="32"/>
        <v>1.7835659751677335</v>
      </c>
      <c r="S77" s="72">
        <f t="shared" si="25"/>
        <v>0.73904667529554047</v>
      </c>
      <c r="T77" s="68">
        <f t="shared" si="33"/>
        <v>3.9534883720930232</v>
      </c>
      <c r="U77" s="68">
        <f t="shared" si="34"/>
        <v>1.3305613305613306</v>
      </c>
      <c r="V77" s="68">
        <f t="shared" si="35"/>
        <v>0.12370062370062371</v>
      </c>
      <c r="W77" s="73">
        <f t="shared" si="36"/>
        <v>26.189613266021489</v>
      </c>
      <c r="X77" s="73">
        <f t="shared" si="37"/>
        <v>22.980245294942392</v>
      </c>
      <c r="Y77" s="68"/>
      <c r="Z77" s="68"/>
    </row>
    <row r="78" spans="1:26" x14ac:dyDescent="0.3">
      <c r="A78" s="68">
        <v>337.33</v>
      </c>
      <c r="B78" s="69">
        <v>149000000</v>
      </c>
      <c r="C78" s="69">
        <v>10400000</v>
      </c>
      <c r="D78" s="69">
        <v>10700000</v>
      </c>
      <c r="E78" s="69">
        <v>2670000</v>
      </c>
      <c r="F78" s="69">
        <v>88500000</v>
      </c>
      <c r="G78" s="69">
        <v>7210000</v>
      </c>
      <c r="H78" s="69">
        <v>1780000</v>
      </c>
      <c r="I78" s="69">
        <v>5130000</v>
      </c>
      <c r="J78" s="69">
        <v>29100000</v>
      </c>
      <c r="K78" s="69">
        <v>0</v>
      </c>
      <c r="L78" s="70">
        <f t="shared" si="26"/>
        <v>0.66429954809554548</v>
      </c>
      <c r="M78" s="70">
        <f t="shared" si="27"/>
        <v>0.45014724442574672</v>
      </c>
      <c r="N78" s="70">
        <f t="shared" si="28"/>
        <v>0.28921371777367277</v>
      </c>
      <c r="O78" s="68">
        <f t="shared" si="29"/>
        <v>0.19894543019752259</v>
      </c>
      <c r="P78" s="71">
        <f t="shared" si="30"/>
        <v>62.736842105263158</v>
      </c>
      <c r="Q78" s="68">
        <f t="shared" si="31"/>
        <v>7.5331731271549476E-2</v>
      </c>
      <c r="R78" s="68">
        <f t="shared" si="32"/>
        <v>1.5742327175208579</v>
      </c>
      <c r="S78" s="72">
        <f t="shared" si="25"/>
        <v>0.96935234391739233</v>
      </c>
      <c r="T78" s="68">
        <f t="shared" si="33"/>
        <v>4.0074906367041194</v>
      </c>
      <c r="U78" s="68">
        <f t="shared" si="34"/>
        <v>1.6836158192090396</v>
      </c>
      <c r="V78" s="68">
        <f t="shared" si="35"/>
        <v>0.12090395480225989</v>
      </c>
      <c r="W78" s="73">
        <f t="shared" si="36"/>
        <v>26.449694659020722</v>
      </c>
      <c r="X78" s="73">
        <f t="shared" si="37"/>
        <v>23.501435227099478</v>
      </c>
      <c r="Y78" s="68"/>
      <c r="Z78" s="68"/>
    </row>
    <row r="79" spans="1:26" x14ac:dyDescent="0.3">
      <c r="A79" s="68">
        <v>338.64</v>
      </c>
      <c r="B79" s="69">
        <v>31500000</v>
      </c>
      <c r="C79" s="69">
        <v>4060000</v>
      </c>
      <c r="D79" s="69">
        <v>3580000</v>
      </c>
      <c r="E79" s="69">
        <v>939000</v>
      </c>
      <c r="F79" s="69">
        <v>30000000</v>
      </c>
      <c r="G79" s="69">
        <v>2570000</v>
      </c>
      <c r="H79" s="69">
        <v>622000</v>
      </c>
      <c r="I79" s="69">
        <v>1970000</v>
      </c>
      <c r="J79" s="69">
        <v>15000000</v>
      </c>
      <c r="K79" s="69">
        <v>0</v>
      </c>
      <c r="L79" s="70">
        <f t="shared" si="26"/>
        <v>0.63584177953179655</v>
      </c>
      <c r="M79" s="70">
        <f t="shared" si="27"/>
        <v>0.41729805338617554</v>
      </c>
      <c r="N79" s="70">
        <f t="shared" si="28"/>
        <v>0.36964195663136662</v>
      </c>
      <c r="O79" s="68">
        <f t="shared" si="29"/>
        <v>0.20848623295827359</v>
      </c>
      <c r="P79" s="71">
        <f t="shared" si="30"/>
        <v>51.219512195121951</v>
      </c>
      <c r="Q79" s="68">
        <f t="shared" si="31"/>
        <v>7.8906969603929997E-2</v>
      </c>
      <c r="R79" s="68">
        <f t="shared" si="32"/>
        <v>1.9864967170917698</v>
      </c>
      <c r="S79" s="72">
        <f t="shared" si="25"/>
        <v>0.4561637444146438</v>
      </c>
      <c r="T79" s="68">
        <f t="shared" si="33"/>
        <v>3.812566560170394</v>
      </c>
      <c r="U79" s="68">
        <f t="shared" si="34"/>
        <v>1.05</v>
      </c>
      <c r="V79" s="68">
        <f t="shared" si="35"/>
        <v>0.11933333333333333</v>
      </c>
      <c r="W79" s="73">
        <f t="shared" si="36"/>
        <v>25.149075765036763</v>
      </c>
      <c r="X79" s="73">
        <f t="shared" si="37"/>
        <v>21.280129220187582</v>
      </c>
      <c r="Y79" s="68"/>
      <c r="Z79" s="68"/>
    </row>
    <row r="80" spans="1:26" s="44" customFormat="1" x14ac:dyDescent="0.3">
      <c r="A80" s="51">
        <v>343.17</v>
      </c>
      <c r="B80" s="42">
        <v>10400000</v>
      </c>
      <c r="C80" s="42">
        <v>2550000</v>
      </c>
      <c r="D80" s="42">
        <v>2650000</v>
      </c>
      <c r="E80" s="42">
        <v>760000</v>
      </c>
      <c r="F80" s="42">
        <v>22700000</v>
      </c>
      <c r="G80" s="42">
        <v>2020000</v>
      </c>
      <c r="H80" s="42">
        <v>414000</v>
      </c>
      <c r="I80" s="42">
        <v>1620000</v>
      </c>
      <c r="J80" s="42">
        <v>10100000</v>
      </c>
      <c r="K80" s="42">
        <v>0</v>
      </c>
      <c r="L80" s="48">
        <f t="shared" si="26"/>
        <v>0.68045112781954886</v>
      </c>
      <c r="M80" s="48">
        <f t="shared" si="27"/>
        <v>0.44463087248322147</v>
      </c>
      <c r="N80" s="48">
        <f t="shared" si="28"/>
        <v>0.34833783085491188</v>
      </c>
      <c r="O80" s="51">
        <f t="shared" si="29"/>
        <v>0.19426336375488917</v>
      </c>
      <c r="P80" s="54">
        <f t="shared" si="30"/>
        <v>31.419939577039273</v>
      </c>
      <c r="Q80" s="51">
        <f t="shared" si="31"/>
        <v>8.1715210355987056E-2</v>
      </c>
      <c r="R80" s="51">
        <f t="shared" si="32"/>
        <v>2.6536027263875366</v>
      </c>
      <c r="S80" s="51">
        <f t="shared" si="25"/>
        <v>-5.0344486803614696E-2</v>
      </c>
      <c r="T80" s="50">
        <f t="shared" si="33"/>
        <v>3.486842105263158</v>
      </c>
      <c r="U80" s="50">
        <f t="shared" si="34"/>
        <v>0.45814977973568283</v>
      </c>
      <c r="V80" s="50">
        <f t="shared" si="35"/>
        <v>0.11674008810572688</v>
      </c>
      <c r="W80" s="49">
        <f t="shared" si="36"/>
        <v>27.163310575487237</v>
      </c>
      <c r="X80" s="49">
        <f t="shared" si="37"/>
        <v>23.13997395826857</v>
      </c>
      <c r="Y80" s="51">
        <f>W80</f>
        <v>27.163310575487237</v>
      </c>
      <c r="Z80" s="51">
        <f>L80</f>
        <v>0.68045112781954886</v>
      </c>
    </row>
    <row r="81" spans="1:26" x14ac:dyDescent="0.3">
      <c r="A81" s="68">
        <v>349.08</v>
      </c>
      <c r="B81" s="69">
        <v>9330000</v>
      </c>
      <c r="C81" s="69">
        <v>2380000</v>
      </c>
      <c r="D81" s="69">
        <v>2730000</v>
      </c>
      <c r="E81" s="69">
        <v>688000</v>
      </c>
      <c r="F81" s="69">
        <v>19900000</v>
      </c>
      <c r="G81" s="69">
        <v>1960000</v>
      </c>
      <c r="H81" s="69">
        <v>515000</v>
      </c>
      <c r="I81" s="69">
        <v>1930000</v>
      </c>
      <c r="J81" s="69">
        <v>13500000</v>
      </c>
      <c r="K81" s="69">
        <v>0</v>
      </c>
      <c r="L81" s="70">
        <f t="shared" si="26"/>
        <v>0.69321990203660733</v>
      </c>
      <c r="M81" s="70">
        <f t="shared" si="27"/>
        <v>0.47085201793721976</v>
      </c>
      <c r="N81" s="74">
        <f t="shared" si="28"/>
        <v>0.4448319151904031</v>
      </c>
      <c r="O81" s="68">
        <f t="shared" si="29"/>
        <v>0.20963193289464169</v>
      </c>
      <c r="P81" s="71">
        <f t="shared" si="30"/>
        <v>31.91926103318508</v>
      </c>
      <c r="Q81" s="68">
        <f t="shared" si="31"/>
        <v>8.966148215919488E-2</v>
      </c>
      <c r="R81" s="68">
        <f t="shared" si="32"/>
        <v>2.6317724667459719</v>
      </c>
      <c r="S81" s="68">
        <f t="shared" si="25"/>
        <v>1.9886932850256667E-2</v>
      </c>
      <c r="T81" s="68">
        <f t="shared" si="33"/>
        <v>3.9680232558139537</v>
      </c>
      <c r="U81" s="68">
        <f t="shared" si="34"/>
        <v>0.46884422110552765</v>
      </c>
      <c r="V81" s="68">
        <f t="shared" si="35"/>
        <v>0.13718592964824119</v>
      </c>
      <c r="W81" s="73">
        <f t="shared" si="36"/>
        <v>27.715577947429964</v>
      </c>
      <c r="X81" s="73">
        <f t="shared" si="37"/>
        <v>24.819699431469974</v>
      </c>
      <c r="Y81" s="68"/>
      <c r="Z81" s="68"/>
    </row>
    <row r="82" spans="1:26" x14ac:dyDescent="0.3">
      <c r="A82" s="50">
        <v>352.29</v>
      </c>
      <c r="B82" s="42">
        <v>18100000</v>
      </c>
      <c r="C82" s="42">
        <v>4960000</v>
      </c>
      <c r="D82" s="42">
        <v>5350000</v>
      </c>
      <c r="E82" s="42">
        <v>1490000</v>
      </c>
      <c r="F82" s="42">
        <v>45400000</v>
      </c>
      <c r="G82" s="42">
        <v>4060000</v>
      </c>
      <c r="H82" s="42">
        <v>799000</v>
      </c>
      <c r="I82" s="42">
        <v>2540000</v>
      </c>
      <c r="J82" s="42">
        <v>17200000</v>
      </c>
      <c r="K82" s="38">
        <v>0</v>
      </c>
      <c r="L82" s="39">
        <f t="shared" si="26"/>
        <v>0.68726355611601508</v>
      </c>
      <c r="M82" s="39">
        <f t="shared" si="27"/>
        <v>0.45338983050847459</v>
      </c>
      <c r="N82" s="39">
        <f t="shared" si="28"/>
        <v>0.31148485721651831</v>
      </c>
      <c r="O82" s="50">
        <f t="shared" si="29"/>
        <v>0.19262161279791054</v>
      </c>
      <c r="P82" s="52">
        <f t="shared" si="30"/>
        <v>28.503937007874015</v>
      </c>
      <c r="Q82" s="50">
        <f t="shared" si="31"/>
        <v>8.2086534573392642E-2</v>
      </c>
      <c r="R82" s="50">
        <f t="shared" si="32"/>
        <v>2.7465977822580645</v>
      </c>
      <c r="S82" s="50">
        <f t="shared" si="25"/>
        <v>-0.11765115119082914</v>
      </c>
      <c r="T82" s="50">
        <f t="shared" si="33"/>
        <v>3.5906040268456376</v>
      </c>
      <c r="U82" s="50">
        <f t="shared" si="34"/>
        <v>0.39867841409691629</v>
      </c>
      <c r="V82" s="50">
        <f t="shared" si="35"/>
        <v>0.11784140969162996</v>
      </c>
      <c r="W82" s="40">
        <f t="shared" si="36"/>
        <v>27.459234743198241</v>
      </c>
      <c r="X82" s="40">
        <f t="shared" si="37"/>
        <v>23.711844793269456</v>
      </c>
      <c r="Y82" s="50">
        <f>W82</f>
        <v>27.459234743198241</v>
      </c>
      <c r="Z82" s="50">
        <f>L82</f>
        <v>0.68726355611601508</v>
      </c>
    </row>
    <row r="83" spans="1:26" x14ac:dyDescent="0.3">
      <c r="A83" s="50">
        <v>356.4</v>
      </c>
      <c r="B83" s="38">
        <v>70700000</v>
      </c>
      <c r="C83" s="38">
        <v>13300000</v>
      </c>
      <c r="D83" s="38">
        <v>13700000</v>
      </c>
      <c r="E83" s="38">
        <v>3670000</v>
      </c>
      <c r="F83" s="38">
        <v>112000000</v>
      </c>
      <c r="G83" s="38">
        <v>8730000</v>
      </c>
      <c r="H83" s="38">
        <v>1390000</v>
      </c>
      <c r="I83" s="38">
        <v>4910000</v>
      </c>
      <c r="J83" s="38">
        <v>27800000</v>
      </c>
      <c r="K83" s="38">
        <v>0</v>
      </c>
      <c r="L83" s="39">
        <f t="shared" si="26"/>
        <v>0.6624365482233503</v>
      </c>
      <c r="M83" s="39">
        <f t="shared" si="27"/>
        <v>0.44669057711118354</v>
      </c>
      <c r="N83" s="39">
        <f t="shared" si="28"/>
        <v>0.23340177960301164</v>
      </c>
      <c r="O83" s="50">
        <f t="shared" si="29"/>
        <v>0.20257595772787318</v>
      </c>
      <c r="P83" s="52">
        <f t="shared" si="30"/>
        <v>38.697318007662837</v>
      </c>
      <c r="Q83" s="50">
        <f t="shared" si="31"/>
        <v>7.2310113476352189E-2</v>
      </c>
      <c r="R83" s="50">
        <f t="shared" si="32"/>
        <v>2.4071589374155784</v>
      </c>
      <c r="S83" s="50">
        <f t="shared" si="25"/>
        <v>0.12965455945370463</v>
      </c>
      <c r="T83" s="50">
        <f t="shared" si="33"/>
        <v>3.7329700272479562</v>
      </c>
      <c r="U83" s="50">
        <f t="shared" si="34"/>
        <v>0.63124999999999998</v>
      </c>
      <c r="V83" s="50">
        <f t="shared" si="35"/>
        <v>0.12232142857142857</v>
      </c>
      <c r="W83" s="40">
        <f t="shared" si="36"/>
        <v>26.366269129069153</v>
      </c>
      <c r="X83" s="40">
        <f t="shared" si="37"/>
        <v>23.275458404239682</v>
      </c>
      <c r="Y83" s="50">
        <f>W83</f>
        <v>26.366269129069153</v>
      </c>
      <c r="Z83" s="50">
        <f>L83</f>
        <v>0.6624365482233503</v>
      </c>
    </row>
    <row r="84" spans="1:26" x14ac:dyDescent="0.3">
      <c r="A84" s="50">
        <v>361.75</v>
      </c>
      <c r="B84" s="38">
        <v>5360000</v>
      </c>
      <c r="C84" s="38">
        <v>1470000</v>
      </c>
      <c r="D84" s="38">
        <v>1780000</v>
      </c>
      <c r="E84" s="38">
        <v>497000</v>
      </c>
      <c r="F84" s="38">
        <v>15300000</v>
      </c>
      <c r="G84" s="38">
        <v>1460000</v>
      </c>
      <c r="H84" s="38">
        <v>322000</v>
      </c>
      <c r="I84" s="38">
        <v>1220000</v>
      </c>
      <c r="J84" s="38">
        <v>8180000</v>
      </c>
      <c r="K84" s="38">
        <v>0</v>
      </c>
      <c r="L84" s="39">
        <f t="shared" si="26"/>
        <v>0.71768772805838299</v>
      </c>
      <c r="M84" s="39">
        <f t="shared" si="27"/>
        <v>0.47504670402989058</v>
      </c>
      <c r="N84" s="39">
        <f t="shared" si="28"/>
        <v>0.38853808648389415</v>
      </c>
      <c r="O84" s="50">
        <f t="shared" si="29"/>
        <v>0.18271809625981372</v>
      </c>
      <c r="P84" s="52">
        <f t="shared" si="30"/>
        <v>25.943852855759925</v>
      </c>
      <c r="Q84" s="50">
        <f t="shared" si="31"/>
        <v>8.7112171837708835E-2</v>
      </c>
      <c r="R84" s="50">
        <f t="shared" si="32"/>
        <v>2.84381644566436</v>
      </c>
      <c r="S84" s="50">
        <f t="shared" si="25"/>
        <v>-9.6384755250711329E-2</v>
      </c>
      <c r="T84" s="50">
        <f t="shared" si="33"/>
        <v>3.5814889336016096</v>
      </c>
      <c r="U84" s="50">
        <f t="shared" si="34"/>
        <v>0.35032679738562089</v>
      </c>
      <c r="V84" s="50">
        <f t="shared" si="35"/>
        <v>0.11633986928104575</v>
      </c>
      <c r="W84" s="40">
        <f t="shared" si="36"/>
        <v>28.745989579897856</v>
      </c>
      <c r="X84" s="40">
        <f t="shared" si="37"/>
        <v>25.079700872018982</v>
      </c>
      <c r="Y84" s="50">
        <f>W84</f>
        <v>28.745989579897856</v>
      </c>
      <c r="Z84" s="50">
        <f>L84</f>
        <v>0.71768772805838299</v>
      </c>
    </row>
    <row r="85" spans="1:26" x14ac:dyDescent="0.3">
      <c r="A85" s="68">
        <v>366.12</v>
      </c>
      <c r="B85" s="69">
        <v>10300000</v>
      </c>
      <c r="C85" s="69">
        <v>1140000</v>
      </c>
      <c r="D85" s="69">
        <v>1150000</v>
      </c>
      <c r="E85" s="69">
        <v>311000</v>
      </c>
      <c r="F85" s="69">
        <v>9270000</v>
      </c>
      <c r="G85" s="69">
        <v>819000</v>
      </c>
      <c r="H85" s="69">
        <v>364000</v>
      </c>
      <c r="I85" s="69">
        <v>1350000</v>
      </c>
      <c r="J85" s="69">
        <v>10200000</v>
      </c>
      <c r="K85" s="69">
        <v>0</v>
      </c>
      <c r="L85" s="70">
        <f t="shared" si="26"/>
        <v>0.66666666666666663</v>
      </c>
      <c r="M85" s="70">
        <f t="shared" si="27"/>
        <v>0.44213763936947326</v>
      </c>
      <c r="N85" s="74">
        <f t="shared" si="28"/>
        <v>0.56240558912386707</v>
      </c>
      <c r="O85" s="68">
        <f t="shared" si="29"/>
        <v>0.20496453900709219</v>
      </c>
      <c r="P85" s="71">
        <f t="shared" si="30"/>
        <v>52.631578947368418</v>
      </c>
      <c r="Q85" s="68">
        <f t="shared" si="31"/>
        <v>8.1177520071364848E-2</v>
      </c>
      <c r="R85" s="68">
        <f t="shared" si="32"/>
        <v>1.9455850369725969</v>
      </c>
      <c r="S85" s="72">
        <f t="shared" si="25"/>
        <v>0.60663718524962551</v>
      </c>
      <c r="T85" s="68">
        <f t="shared" si="33"/>
        <v>3.697749196141479</v>
      </c>
      <c r="U85" s="68">
        <f t="shared" si="34"/>
        <v>1.1111111111111112</v>
      </c>
      <c r="V85" s="68">
        <f t="shared" si="35"/>
        <v>0.12405609492988134</v>
      </c>
      <c r="W85" s="73">
        <f t="shared" si="36"/>
        <v>26.555357880591401</v>
      </c>
      <c r="X85" s="73">
        <f t="shared" si="37"/>
        <v>22.975130450647377</v>
      </c>
      <c r="Y85" s="68"/>
      <c r="Z85" s="68"/>
    </row>
    <row r="86" spans="1:26" x14ac:dyDescent="0.3">
      <c r="A86" s="50">
        <v>368.36</v>
      </c>
      <c r="B86" s="38">
        <v>13800000</v>
      </c>
      <c r="C86" s="38">
        <v>3560000</v>
      </c>
      <c r="D86" s="38">
        <v>4060000</v>
      </c>
      <c r="E86" s="38">
        <v>1190000</v>
      </c>
      <c r="F86" s="38">
        <v>36100000</v>
      </c>
      <c r="G86" s="38">
        <v>2950000</v>
      </c>
      <c r="H86" s="38">
        <v>449000</v>
      </c>
      <c r="I86" s="38">
        <v>1280000</v>
      </c>
      <c r="J86" s="38">
        <v>8410000</v>
      </c>
      <c r="K86" s="38">
        <v>0</v>
      </c>
      <c r="L86" s="39">
        <f t="shared" si="26"/>
        <v>0.69727891156462585</v>
      </c>
      <c r="M86" s="39">
        <f t="shared" si="27"/>
        <v>0.4608399545970488</v>
      </c>
      <c r="N86" s="39">
        <f t="shared" si="28"/>
        <v>0.21927377322173922</v>
      </c>
      <c r="O86" s="50">
        <f t="shared" si="29"/>
        <v>0.18407856247388216</v>
      </c>
      <c r="P86" s="52">
        <f t="shared" si="30"/>
        <v>27.655310621242485</v>
      </c>
      <c r="Q86" s="50">
        <f t="shared" si="31"/>
        <v>7.5544174135723438E-2</v>
      </c>
      <c r="R86" s="50">
        <f t="shared" si="32"/>
        <v>2.7805708725267597</v>
      </c>
      <c r="S86" s="50">
        <f t="shared" si="25"/>
        <v>-0.1132986711291939</v>
      </c>
      <c r="T86" s="50">
        <f t="shared" si="33"/>
        <v>3.4117647058823528</v>
      </c>
      <c r="U86" s="50">
        <f t="shared" si="34"/>
        <v>0.38227146814404434</v>
      </c>
      <c r="V86" s="50">
        <f t="shared" si="35"/>
        <v>0.11246537396121883</v>
      </c>
      <c r="W86" s="40">
        <f t="shared" si="36"/>
        <v>27.889006696022037</v>
      </c>
      <c r="X86" s="40">
        <f t="shared" si="37"/>
        <v>24.189633448647363</v>
      </c>
      <c r="Y86" s="50">
        <f>W86</f>
        <v>27.889006696022037</v>
      </c>
      <c r="Z86" s="50">
        <f>L86</f>
        <v>0.69727891156462585</v>
      </c>
    </row>
    <row r="87" spans="1:26" x14ac:dyDescent="0.3">
      <c r="A87" s="50">
        <v>370.19</v>
      </c>
      <c r="B87" s="42">
        <v>11800000</v>
      </c>
      <c r="C87" s="42">
        <v>3150000</v>
      </c>
      <c r="D87" s="42">
        <v>3510000</v>
      </c>
      <c r="E87" s="42">
        <v>941000</v>
      </c>
      <c r="F87" s="42">
        <v>27500000</v>
      </c>
      <c r="G87" s="42">
        <v>2630000</v>
      </c>
      <c r="H87" s="42">
        <v>522000</v>
      </c>
      <c r="I87" s="42">
        <v>1840000</v>
      </c>
      <c r="J87" s="42">
        <v>11700000</v>
      </c>
      <c r="K87" s="38">
        <v>0</v>
      </c>
      <c r="L87" s="39">
        <f t="shared" si="26"/>
        <v>0.69211220799530837</v>
      </c>
      <c r="M87" s="39">
        <f t="shared" si="27"/>
        <v>0.46178134455992631</v>
      </c>
      <c r="N87" s="39">
        <f t="shared" si="28"/>
        <v>0.33833790481690007</v>
      </c>
      <c r="O87" s="50">
        <f t="shared" si="29"/>
        <v>0.20145238663168216</v>
      </c>
      <c r="P87" s="52">
        <f t="shared" si="30"/>
        <v>30.025445292620866</v>
      </c>
      <c r="Q87" s="50">
        <f t="shared" si="31"/>
        <v>8.7288416860272153E-2</v>
      </c>
      <c r="R87" s="50">
        <f t="shared" si="32"/>
        <v>2.6955442046395186</v>
      </c>
      <c r="S87" s="50">
        <f t="shared" si="25"/>
        <v>-4.8126500721518362E-2</v>
      </c>
      <c r="T87" s="50">
        <f t="shared" si="33"/>
        <v>3.7300743889479278</v>
      </c>
      <c r="U87" s="50">
        <f t="shared" si="34"/>
        <v>0.42909090909090908</v>
      </c>
      <c r="V87" s="50">
        <f t="shared" si="35"/>
        <v>0.12763636363636363</v>
      </c>
      <c r="W87" s="40">
        <f t="shared" si="36"/>
        <v>27.668073264902681</v>
      </c>
      <c r="X87" s="40">
        <f t="shared" si="37"/>
        <v>24.249455915504537</v>
      </c>
      <c r="Y87" s="50">
        <f>W87</f>
        <v>27.668073264902681</v>
      </c>
      <c r="Z87" s="50">
        <f>L87</f>
        <v>0.69211220799530837</v>
      </c>
    </row>
    <row r="88" spans="1:26" x14ac:dyDescent="0.3">
      <c r="A88" s="50">
        <v>375.82</v>
      </c>
      <c r="B88" s="38">
        <v>39700000</v>
      </c>
      <c r="C88" s="38">
        <v>6340000</v>
      </c>
      <c r="D88" s="38">
        <v>6910000</v>
      </c>
      <c r="E88" s="38">
        <v>2470000</v>
      </c>
      <c r="F88" s="38">
        <v>57100000</v>
      </c>
      <c r="G88" s="38">
        <v>4760000</v>
      </c>
      <c r="H88" s="38">
        <v>950000</v>
      </c>
      <c r="I88" s="38">
        <v>2930000</v>
      </c>
      <c r="J88" s="38">
        <v>18000000</v>
      </c>
      <c r="K88" s="38">
        <v>0</v>
      </c>
      <c r="L88" s="39">
        <f t="shared" si="26"/>
        <v>0.6904296875</v>
      </c>
      <c r="M88" s="39">
        <f t="shared" si="27"/>
        <v>0.43956743002544529</v>
      </c>
      <c r="N88" s="39">
        <f t="shared" si="28"/>
        <v>0.27703216004051656</v>
      </c>
      <c r="O88" s="50">
        <f t="shared" si="29"/>
        <v>0.20262954369682909</v>
      </c>
      <c r="P88" s="52">
        <f t="shared" si="30"/>
        <v>41.012396694214878</v>
      </c>
      <c r="Q88" s="50">
        <f t="shared" si="31"/>
        <v>7.6947946977044934E-2</v>
      </c>
      <c r="R88" s="50">
        <f t="shared" si="32"/>
        <v>2.3449010914051844</v>
      </c>
      <c r="S88" s="50">
        <f t="shared" si="25"/>
        <v>0.29608931844588993</v>
      </c>
      <c r="T88" s="50">
        <f t="shared" si="33"/>
        <v>2.7975708502024292</v>
      </c>
      <c r="U88" s="50">
        <f t="shared" si="34"/>
        <v>0.6952714535901926</v>
      </c>
      <c r="V88" s="50">
        <f t="shared" si="35"/>
        <v>0.12101576182136603</v>
      </c>
      <c r="W88" s="40">
        <f t="shared" si="36"/>
        <v>27.595770869544779</v>
      </c>
      <c r="X88" s="40">
        <f t="shared" si="37"/>
        <v>22.804221632779626</v>
      </c>
      <c r="Y88" s="50">
        <f>W88</f>
        <v>27.595770869544779</v>
      </c>
      <c r="Z88" s="50">
        <f>L88</f>
        <v>0.6904296875</v>
      </c>
    </row>
    <row r="89" spans="1:26" x14ac:dyDescent="0.3">
      <c r="A89" s="50">
        <v>385.4</v>
      </c>
      <c r="B89" s="38">
        <v>30100000</v>
      </c>
      <c r="C89" s="38">
        <v>6470000</v>
      </c>
      <c r="D89" s="38">
        <v>7210000</v>
      </c>
      <c r="E89" s="38">
        <v>2010000</v>
      </c>
      <c r="F89" s="38">
        <v>57600000</v>
      </c>
      <c r="G89" s="38">
        <v>5110000</v>
      </c>
      <c r="H89" s="38">
        <v>759000</v>
      </c>
      <c r="I89" s="38">
        <v>2650000</v>
      </c>
      <c r="J89" s="38">
        <v>16100000</v>
      </c>
      <c r="K89" s="38">
        <v>0</v>
      </c>
      <c r="L89" s="39">
        <f t="shared" si="26"/>
        <v>0.68894230769230769</v>
      </c>
      <c r="M89" s="39">
        <f t="shared" si="27"/>
        <v>0.4595283620140217</v>
      </c>
      <c r="N89" s="39">
        <f t="shared" si="28"/>
        <v>0.2530054857409641</v>
      </c>
      <c r="O89" s="50">
        <f t="shared" si="29"/>
        <v>0.20012755102040816</v>
      </c>
      <c r="P89" s="52">
        <f t="shared" si="30"/>
        <v>34.321550741163051</v>
      </c>
      <c r="Q89" s="50">
        <f t="shared" si="31"/>
        <v>8.1486206346675166E-2</v>
      </c>
      <c r="R89" s="50">
        <f t="shared" si="32"/>
        <v>2.5600000000000005</v>
      </c>
      <c r="S89" s="50">
        <f t="shared" si="25"/>
        <v>7.5324214127218347E-2</v>
      </c>
      <c r="T89" s="50">
        <f t="shared" si="33"/>
        <v>3.5870646766169156</v>
      </c>
      <c r="U89" s="50">
        <f t="shared" si="34"/>
        <v>0.52256944444444442</v>
      </c>
      <c r="V89" s="50">
        <f t="shared" si="35"/>
        <v>0.12517361111111111</v>
      </c>
      <c r="W89" s="40">
        <f t="shared" si="36"/>
        <v>27.531707311725473</v>
      </c>
      <c r="X89" s="40">
        <f t="shared" si="37"/>
        <v>24.106081676443235</v>
      </c>
      <c r="Y89" s="50">
        <f>W89</f>
        <v>27.531707311725473</v>
      </c>
      <c r="Z89" s="50">
        <f>L89</f>
        <v>0.68894230769230769</v>
      </c>
    </row>
    <row r="90" spans="1:26" x14ac:dyDescent="0.3">
      <c r="A90" s="50">
        <v>388.38</v>
      </c>
      <c r="B90" s="38">
        <v>9260000</v>
      </c>
      <c r="C90" s="38">
        <v>2340000</v>
      </c>
      <c r="D90" s="38">
        <v>2560000</v>
      </c>
      <c r="E90" s="38">
        <v>663000</v>
      </c>
      <c r="F90" s="38">
        <v>21600000</v>
      </c>
      <c r="G90" s="38">
        <v>1920000</v>
      </c>
      <c r="H90" s="38">
        <v>359000</v>
      </c>
      <c r="I90" s="38">
        <v>1040000</v>
      </c>
      <c r="J90" s="38">
        <v>6650000</v>
      </c>
      <c r="K90" s="38">
        <v>0</v>
      </c>
      <c r="L90" s="39">
        <f t="shared" si="26"/>
        <v>0.68729119337164235</v>
      </c>
      <c r="M90" s="39">
        <f t="shared" si="27"/>
        <v>0.460183354305231</v>
      </c>
      <c r="N90" s="39">
        <f t="shared" si="28"/>
        <v>0.27147627238692706</v>
      </c>
      <c r="O90" s="50">
        <f t="shared" si="29"/>
        <v>0.1912801292851494</v>
      </c>
      <c r="P90" s="52">
        <f t="shared" si="30"/>
        <v>30.00648088139987</v>
      </c>
      <c r="Q90" s="50">
        <f t="shared" si="31"/>
        <v>8.1632653061224483E-2</v>
      </c>
      <c r="R90" s="50">
        <f t="shared" si="32"/>
        <v>2.7000756331012181</v>
      </c>
      <c r="S90" s="50">
        <f t="shared" si="25"/>
        <v>-7.102415950314489E-2</v>
      </c>
      <c r="T90" s="50">
        <f t="shared" si="33"/>
        <v>3.8612368024132731</v>
      </c>
      <c r="U90" s="50">
        <f t="shared" si="34"/>
        <v>0.4287037037037037</v>
      </c>
      <c r="V90" s="50">
        <f t="shared" si="35"/>
        <v>0.11851851851851852</v>
      </c>
      <c r="W90" s="40">
        <f t="shared" si="36"/>
        <v>27.460429290306976</v>
      </c>
      <c r="X90" s="40">
        <f t="shared" si="37"/>
        <v>24.147836112543953</v>
      </c>
      <c r="Y90" s="50">
        <f>W90</f>
        <v>27.460429290306976</v>
      </c>
      <c r="Z90" s="50">
        <f>L90</f>
        <v>0.68729119337164235</v>
      </c>
    </row>
    <row r="91" spans="1:26" x14ac:dyDescent="0.3">
      <c r="A91" s="68">
        <v>394.31</v>
      </c>
      <c r="B91" s="69">
        <v>1510000</v>
      </c>
      <c r="C91" s="69">
        <v>344000</v>
      </c>
      <c r="D91" s="69">
        <v>348000</v>
      </c>
      <c r="E91" s="69">
        <v>83400</v>
      </c>
      <c r="F91" s="69">
        <v>2860000</v>
      </c>
      <c r="G91" s="69">
        <v>254000</v>
      </c>
      <c r="H91" s="69">
        <v>138000</v>
      </c>
      <c r="I91" s="69">
        <v>400000</v>
      </c>
      <c r="J91" s="69">
        <v>2550000</v>
      </c>
      <c r="K91" s="69">
        <v>0</v>
      </c>
      <c r="L91" s="70">
        <f t="shared" si="26"/>
        <v>0.66582475228288318</v>
      </c>
      <c r="M91" s="70">
        <f t="shared" si="27"/>
        <v>0.44880061903533658</v>
      </c>
      <c r="N91" s="74">
        <f t="shared" si="28"/>
        <v>0.51916610625420312</v>
      </c>
      <c r="O91" s="68">
        <f t="shared" si="29"/>
        <v>0.19936236951714917</v>
      </c>
      <c r="P91" s="71">
        <f t="shared" si="30"/>
        <v>34.553775743707092</v>
      </c>
      <c r="Q91" s="68">
        <f t="shared" si="31"/>
        <v>8.1567116249197172E-2</v>
      </c>
      <c r="R91" s="68">
        <f t="shared" si="32"/>
        <v>2.545875467644553</v>
      </c>
      <c r="S91" s="68">
        <f>(-0.77*L91)+(3.32*(POWER(L91,2)))+1.59-R91</f>
        <v>3.2705075961354524E-3</v>
      </c>
      <c r="T91" s="68">
        <f t="shared" ref="T91:T92" si="38">D91/E91</f>
        <v>4.1726618705035969</v>
      </c>
      <c r="U91" s="68">
        <f t="shared" ref="U91:U92" si="39">B91/F91</f>
        <v>0.52797202797202802</v>
      </c>
      <c r="V91" s="68">
        <f t="shared" ref="V91:V92" si="40">D91/F91</f>
        <v>0.12167832167832168</v>
      </c>
      <c r="W91" s="73">
        <f t="shared" si="36"/>
        <v>26.5178196346913</v>
      </c>
      <c r="X91" s="73">
        <f t="shared" si="37"/>
        <v>23.413607691088799</v>
      </c>
      <c r="Y91" s="68"/>
      <c r="Z91" s="68"/>
    </row>
    <row r="92" spans="1:26" x14ac:dyDescent="0.3">
      <c r="A92" s="68">
        <v>397.6</v>
      </c>
      <c r="B92" s="69">
        <v>1840000</v>
      </c>
      <c r="C92" s="69">
        <v>414000</v>
      </c>
      <c r="D92" s="69">
        <v>425000</v>
      </c>
      <c r="E92" s="69">
        <v>97300</v>
      </c>
      <c r="F92" s="69">
        <v>3350000</v>
      </c>
      <c r="G92" s="69">
        <v>289000</v>
      </c>
      <c r="H92" s="69">
        <v>188000</v>
      </c>
      <c r="I92" s="69">
        <v>532000</v>
      </c>
      <c r="J92" s="69">
        <v>3870000</v>
      </c>
      <c r="K92" s="69">
        <v>0</v>
      </c>
      <c r="L92" s="70">
        <f t="shared" si="26"/>
        <v>0.66212356157675667</v>
      </c>
      <c r="M92" s="70">
        <f t="shared" si="27"/>
        <v>0.45391434369326072</v>
      </c>
      <c r="N92" s="74">
        <f t="shared" si="28"/>
        <v>0.57808564231738035</v>
      </c>
      <c r="O92" s="68">
        <f t="shared" si="29"/>
        <v>0.2046423185364894</v>
      </c>
      <c r="P92" s="71">
        <f t="shared" si="30"/>
        <v>35.452793834296727</v>
      </c>
      <c r="Q92" s="68">
        <f t="shared" si="31"/>
        <v>7.9417422368782631E-2</v>
      </c>
      <c r="R92" s="68">
        <f t="shared" si="32"/>
        <v>2.5114803672470498</v>
      </c>
      <c r="S92" s="68">
        <f t="shared" si="25"/>
        <v>2.4197758178543527E-2</v>
      </c>
      <c r="T92" s="68">
        <f t="shared" si="38"/>
        <v>4.367934224049332</v>
      </c>
      <c r="U92" s="68">
        <f t="shared" si="39"/>
        <v>0.54925373134328359</v>
      </c>
      <c r="V92" s="68">
        <f t="shared" si="40"/>
        <v>0.12686567164179105</v>
      </c>
      <c r="W92" s="73">
        <f t="shared" si="36"/>
        <v>26.352230504693608</v>
      </c>
      <c r="X92" s="73">
        <f t="shared" si="37"/>
        <v>23.745738699908856</v>
      </c>
      <c r="Y92" s="68"/>
      <c r="Z92" s="68"/>
    </row>
    <row r="93" spans="1:26" s="44" customFormat="1" x14ac:dyDescent="0.3">
      <c r="A93" s="51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8"/>
      <c r="M93" s="48"/>
      <c r="N93" s="48"/>
      <c r="O93" s="51"/>
      <c r="P93" s="54"/>
      <c r="Q93" s="51"/>
      <c r="R93" s="50"/>
      <c r="S93" s="51"/>
      <c r="T93" s="51"/>
      <c r="U93" s="51"/>
      <c r="V93" s="51"/>
      <c r="W93" s="49"/>
      <c r="X93" s="49"/>
      <c r="Y93" s="51"/>
      <c r="Z93" s="50"/>
    </row>
    <row r="94" spans="1:26" s="44" customFormat="1" x14ac:dyDescent="0.3">
      <c r="A94" s="51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8"/>
      <c r="M94" s="48"/>
      <c r="N94" s="48"/>
      <c r="O94" s="51"/>
      <c r="P94" s="54"/>
      <c r="Q94" s="51"/>
      <c r="R94" s="50"/>
      <c r="S94" s="51"/>
      <c r="T94" s="51"/>
      <c r="U94" s="51"/>
      <c r="V94" s="51"/>
      <c r="W94" s="49"/>
      <c r="X94" s="49"/>
      <c r="Y94" s="51"/>
    </row>
    <row r="95" spans="1:26" s="44" customFormat="1" x14ac:dyDescent="0.3">
      <c r="A95" s="51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8"/>
      <c r="M95" s="48"/>
      <c r="N95" s="48"/>
      <c r="O95" s="48"/>
      <c r="P95" s="55"/>
      <c r="Q95" s="48"/>
      <c r="R95" s="48"/>
      <c r="S95" s="48"/>
      <c r="T95" s="51"/>
      <c r="U95" s="51"/>
      <c r="V95" s="51"/>
      <c r="W95" s="49"/>
      <c r="X95" s="49"/>
      <c r="Y95" s="51"/>
      <c r="Z95" s="67"/>
    </row>
    <row r="96" spans="1:26" s="44" customFormat="1" x14ac:dyDescent="0.3">
      <c r="A96" s="51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8"/>
      <c r="M96" s="48"/>
      <c r="N96" s="48"/>
      <c r="O96" s="51"/>
      <c r="P96" s="54"/>
      <c r="Q96" s="51"/>
      <c r="R96" s="51"/>
      <c r="S96" s="51"/>
      <c r="T96" s="51"/>
      <c r="U96" s="51"/>
      <c r="V96" s="51"/>
      <c r="W96" s="49"/>
      <c r="X96" s="49"/>
      <c r="Y96" s="51"/>
    </row>
    <row r="97" spans="1:25" s="44" customFormat="1" x14ac:dyDescent="0.3">
      <c r="A97" s="51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8"/>
      <c r="M97" s="48"/>
      <c r="N97" s="48"/>
      <c r="O97" s="51"/>
      <c r="P97" s="54"/>
      <c r="Q97" s="51"/>
      <c r="R97" s="51"/>
      <c r="S97" s="51"/>
      <c r="T97" s="51"/>
      <c r="U97" s="51"/>
      <c r="V97" s="51"/>
      <c r="W97" s="49"/>
      <c r="X97" s="49"/>
      <c r="Y97" s="51"/>
    </row>
    <row r="98" spans="1:25" s="44" customFormat="1" x14ac:dyDescent="0.3">
      <c r="A98" s="51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8"/>
      <c r="M98" s="48"/>
      <c r="N98" s="48"/>
      <c r="O98" s="51"/>
      <c r="P98" s="54"/>
      <c r="Q98" s="51"/>
      <c r="R98" s="51"/>
      <c r="S98" s="51"/>
      <c r="T98" s="51"/>
      <c r="U98" s="51"/>
      <c r="V98" s="51"/>
      <c r="W98" s="49"/>
      <c r="X98" s="49"/>
      <c r="Y98" s="51"/>
    </row>
    <row r="99" spans="1:25" s="44" customFormat="1" x14ac:dyDescent="0.3">
      <c r="A99" s="51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8"/>
      <c r="M99" s="48"/>
      <c r="N99" s="48"/>
      <c r="O99" s="51"/>
      <c r="P99" s="54"/>
      <c r="Q99" s="51"/>
      <c r="R99" s="51"/>
      <c r="S99" s="51"/>
      <c r="T99" s="51"/>
      <c r="U99" s="51"/>
      <c r="V99" s="51"/>
      <c r="W99" s="49"/>
      <c r="X99" s="49"/>
      <c r="Y99" s="51"/>
    </row>
    <row r="100" spans="1:25" s="44" customFormat="1" x14ac:dyDescent="0.3">
      <c r="A100" s="51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79"/>
      <c r="M100" s="79"/>
      <c r="N100" s="79"/>
      <c r="O100" s="79"/>
      <c r="P100" s="79"/>
      <c r="Q100" s="79"/>
      <c r="R100" s="79"/>
      <c r="S100" s="79"/>
      <c r="T100" s="51"/>
      <c r="U100" s="51"/>
      <c r="V100" s="51"/>
      <c r="W100" s="79"/>
      <c r="X100" s="79"/>
      <c r="Y100" s="51"/>
    </row>
    <row r="101" spans="1:25" s="44" customFormat="1" x14ac:dyDescent="0.3">
      <c r="A101" s="51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79"/>
      <c r="M101" s="79"/>
      <c r="N101" s="79"/>
      <c r="O101" s="79"/>
      <c r="P101" s="79"/>
      <c r="Q101" s="79"/>
      <c r="R101" s="79"/>
      <c r="S101" s="79"/>
      <c r="T101" s="51"/>
      <c r="U101" s="51"/>
      <c r="V101" s="51"/>
      <c r="W101" s="79"/>
      <c r="X101" s="79"/>
      <c r="Y101" s="51"/>
    </row>
    <row r="102" spans="1:25" s="44" customFormat="1" x14ac:dyDescent="0.3">
      <c r="A102" s="51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8"/>
      <c r="M102" s="48"/>
      <c r="N102" s="48"/>
      <c r="O102" s="51"/>
      <c r="P102" s="54"/>
      <c r="Q102" s="51"/>
      <c r="R102" s="51"/>
      <c r="S102" s="51"/>
      <c r="T102" s="51"/>
      <c r="U102" s="51"/>
      <c r="V102" s="51"/>
      <c r="W102" s="49"/>
      <c r="X102" s="49"/>
      <c r="Y102" s="51"/>
    </row>
    <row r="103" spans="1:25" s="44" customFormat="1" x14ac:dyDescent="0.3">
      <c r="A103" s="51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8"/>
      <c r="M103" s="48"/>
      <c r="N103" s="48"/>
      <c r="O103" s="51"/>
      <c r="P103" s="54"/>
      <c r="Q103" s="51"/>
      <c r="R103" s="51"/>
      <c r="S103" s="51"/>
      <c r="T103" s="51"/>
      <c r="U103" s="51"/>
      <c r="V103" s="51"/>
      <c r="W103" s="49"/>
      <c r="X103" s="49"/>
      <c r="Y103" s="51"/>
    </row>
    <row r="104" spans="1:25" s="44" customFormat="1" x14ac:dyDescent="0.3">
      <c r="A104" s="51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8"/>
      <c r="M104" s="48"/>
      <c r="N104" s="48"/>
      <c r="O104" s="51"/>
      <c r="P104" s="54"/>
      <c r="Q104" s="51"/>
      <c r="R104" s="51"/>
      <c r="S104" s="51"/>
      <c r="T104" s="51"/>
      <c r="U104" s="51"/>
      <c r="V104" s="51"/>
      <c r="W104" s="49"/>
      <c r="X104" s="49"/>
      <c r="Y104" s="51"/>
    </row>
    <row r="105" spans="1:25" s="44" customFormat="1" x14ac:dyDescent="0.3">
      <c r="A105" s="51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8"/>
      <c r="M105" s="48"/>
      <c r="N105" s="48"/>
      <c r="O105" s="51"/>
      <c r="P105" s="54"/>
      <c r="Q105" s="51"/>
      <c r="R105" s="51"/>
      <c r="S105" s="51"/>
      <c r="T105" s="51"/>
      <c r="U105" s="51"/>
      <c r="V105" s="51"/>
      <c r="W105" s="49"/>
      <c r="X105" s="49"/>
      <c r="Y105" s="51"/>
    </row>
    <row r="106" spans="1:25" s="44" customFormat="1" x14ac:dyDescent="0.3">
      <c r="A106" s="51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8"/>
      <c r="M106" s="48"/>
      <c r="N106" s="48"/>
      <c r="O106" s="51"/>
      <c r="P106" s="54"/>
      <c r="Q106" s="51"/>
      <c r="R106" s="51"/>
      <c r="S106" s="51"/>
      <c r="T106" s="51"/>
      <c r="U106" s="51"/>
      <c r="V106" s="51"/>
      <c r="W106" s="49"/>
      <c r="X106" s="49"/>
      <c r="Y106" s="51"/>
    </row>
    <row r="107" spans="1:25" s="44" customFormat="1" x14ac:dyDescent="0.3">
      <c r="A107" s="51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8"/>
      <c r="M107" s="48"/>
      <c r="N107" s="48"/>
      <c r="O107" s="51"/>
      <c r="P107" s="54"/>
      <c r="Q107" s="51"/>
      <c r="R107" s="51"/>
      <c r="S107" s="51"/>
      <c r="T107" s="51"/>
      <c r="U107" s="51"/>
      <c r="V107" s="51"/>
      <c r="W107" s="49"/>
      <c r="X107" s="49"/>
      <c r="Y107" s="51"/>
    </row>
    <row r="108" spans="1:25" s="44" customFormat="1" x14ac:dyDescent="0.3">
      <c r="A108" s="51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8"/>
      <c r="M108" s="48"/>
      <c r="N108" s="48"/>
      <c r="O108" s="51"/>
      <c r="P108" s="54"/>
      <c r="Q108" s="51"/>
      <c r="R108" s="51"/>
      <c r="S108" s="51"/>
      <c r="T108" s="51"/>
      <c r="U108" s="51"/>
      <c r="V108" s="51"/>
      <c r="W108" s="49"/>
      <c r="X108" s="49"/>
      <c r="Y108" s="51"/>
    </row>
    <row r="109" spans="1:25" s="44" customFormat="1" x14ac:dyDescent="0.3">
      <c r="A109" s="51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8"/>
      <c r="M109" s="48"/>
      <c r="N109" s="48"/>
      <c r="O109" s="51"/>
      <c r="P109" s="54"/>
      <c r="Q109" s="51"/>
      <c r="R109" s="51"/>
      <c r="S109" s="51"/>
      <c r="T109" s="51"/>
      <c r="U109" s="51"/>
      <c r="V109" s="51"/>
      <c r="W109" s="49"/>
      <c r="X109" s="49"/>
      <c r="Y109" s="51"/>
    </row>
    <row r="110" spans="1:25" s="44" customFormat="1" x14ac:dyDescent="0.3">
      <c r="A110" s="51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8"/>
      <c r="M110" s="48"/>
      <c r="N110" s="48"/>
      <c r="O110" s="51"/>
      <c r="P110" s="54"/>
      <c r="Q110" s="51"/>
      <c r="R110" s="51"/>
      <c r="S110" s="51"/>
      <c r="T110" s="51"/>
      <c r="U110" s="51"/>
      <c r="V110" s="51"/>
      <c r="W110" s="49"/>
      <c r="X110" s="49"/>
      <c r="Y110" s="51"/>
    </row>
    <row r="111" spans="1:25" s="44" customFormat="1" x14ac:dyDescent="0.3">
      <c r="A111" s="51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8"/>
      <c r="M111" s="48"/>
      <c r="N111" s="48"/>
      <c r="O111" s="51"/>
      <c r="P111" s="54"/>
      <c r="Q111" s="51"/>
      <c r="R111" s="51"/>
      <c r="S111" s="51"/>
      <c r="T111" s="51"/>
      <c r="U111" s="51"/>
      <c r="V111" s="51"/>
      <c r="W111" s="49"/>
      <c r="X111" s="49"/>
      <c r="Y111" s="51"/>
    </row>
    <row r="112" spans="1:25" s="44" customFormat="1" x14ac:dyDescent="0.3">
      <c r="A112" s="51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8"/>
      <c r="M112" s="48"/>
      <c r="N112" s="48"/>
      <c r="O112" s="51"/>
      <c r="P112" s="54"/>
      <c r="Q112" s="51"/>
      <c r="R112" s="51"/>
      <c r="S112" s="51"/>
      <c r="T112" s="51"/>
      <c r="U112" s="51"/>
      <c r="V112" s="51"/>
      <c r="W112" s="49"/>
      <c r="X112" s="49"/>
      <c r="Y112" s="51"/>
    </row>
    <row r="113" spans="1:25" s="44" customFormat="1" x14ac:dyDescent="0.3">
      <c r="A113" s="51"/>
      <c r="B113" s="43"/>
      <c r="C113" s="43"/>
      <c r="D113" s="43"/>
      <c r="E113" s="42"/>
      <c r="F113" s="43"/>
      <c r="G113" s="42"/>
      <c r="H113" s="42"/>
      <c r="I113" s="43"/>
      <c r="J113" s="43"/>
      <c r="K113" s="42"/>
      <c r="L113" s="48"/>
      <c r="M113" s="48"/>
      <c r="N113" s="48"/>
      <c r="O113" s="51"/>
      <c r="P113" s="54"/>
      <c r="Q113" s="51"/>
      <c r="R113" s="51"/>
      <c r="S113" s="51"/>
      <c r="T113" s="51"/>
      <c r="U113" s="51"/>
      <c r="V113" s="51"/>
      <c r="W113" s="49"/>
      <c r="X113" s="49"/>
      <c r="Y113" s="51"/>
    </row>
    <row r="114" spans="1:25" s="44" customFormat="1" x14ac:dyDescent="0.3">
      <c r="A114" s="51"/>
      <c r="B114" s="43"/>
      <c r="C114" s="43"/>
      <c r="D114" s="43"/>
      <c r="E114" s="42"/>
      <c r="F114" s="43"/>
      <c r="G114" s="42"/>
      <c r="H114" s="42"/>
      <c r="I114" s="43"/>
      <c r="J114" s="43"/>
      <c r="K114" s="42"/>
      <c r="L114" s="48"/>
      <c r="M114" s="48"/>
      <c r="N114" s="48"/>
      <c r="O114" s="51"/>
      <c r="P114" s="54"/>
      <c r="Q114" s="51"/>
      <c r="R114" s="51"/>
      <c r="S114" s="51"/>
      <c r="T114" s="51"/>
      <c r="U114" s="51"/>
      <c r="V114" s="51"/>
      <c r="W114" s="49"/>
      <c r="X114" s="49"/>
      <c r="Y114" s="51"/>
    </row>
    <row r="115" spans="1:25" s="44" customFormat="1" x14ac:dyDescent="0.3">
      <c r="A115" s="51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8"/>
      <c r="M115" s="48"/>
      <c r="N115" s="48"/>
      <c r="O115" s="51"/>
      <c r="P115" s="54"/>
      <c r="Q115" s="51"/>
      <c r="R115" s="51"/>
      <c r="S115" s="51"/>
      <c r="T115" s="51"/>
      <c r="U115" s="51"/>
      <c r="V115" s="51"/>
      <c r="W115" s="49"/>
      <c r="X115" s="49"/>
      <c r="Y115" s="51"/>
    </row>
    <row r="116" spans="1:25" x14ac:dyDescent="0.3"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9"/>
      <c r="M116" s="39"/>
      <c r="N116" s="39"/>
      <c r="W116" s="40"/>
      <c r="X116" s="40"/>
    </row>
    <row r="117" spans="1:25" x14ac:dyDescent="0.3"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9"/>
      <c r="M117" s="39"/>
      <c r="N117" s="39"/>
      <c r="W117" s="40"/>
      <c r="X117" s="40"/>
    </row>
    <row r="118" spans="1:25" x14ac:dyDescent="0.3">
      <c r="B118" s="42"/>
      <c r="C118" s="42"/>
      <c r="D118" s="42"/>
      <c r="E118" s="42"/>
      <c r="F118" s="42"/>
      <c r="G118" s="42"/>
      <c r="H118" s="42"/>
      <c r="I118" s="42"/>
      <c r="J118" s="42"/>
      <c r="K118" s="38"/>
      <c r="L118" s="39"/>
      <c r="M118" s="39"/>
      <c r="N118" s="39"/>
      <c r="W118" s="40"/>
      <c r="X118" s="40"/>
    </row>
    <row r="119" spans="1:25" x14ac:dyDescent="0.3"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9"/>
      <c r="M119" s="39"/>
      <c r="N119" s="39"/>
      <c r="W119" s="40"/>
      <c r="X119" s="40"/>
    </row>
    <row r="120" spans="1:25" x14ac:dyDescent="0.3">
      <c r="B120" s="42"/>
      <c r="C120" s="42"/>
      <c r="D120" s="42"/>
      <c r="E120" s="42"/>
      <c r="F120" s="42"/>
      <c r="G120" s="42"/>
      <c r="H120" s="42"/>
      <c r="I120" s="42"/>
      <c r="J120" s="42"/>
      <c r="K120" s="38"/>
      <c r="L120" s="39"/>
      <c r="M120" s="39"/>
      <c r="N120" s="57"/>
      <c r="W120" s="40"/>
      <c r="X120" s="40"/>
    </row>
    <row r="121" spans="1:25" x14ac:dyDescent="0.3"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9"/>
      <c r="M121" s="39"/>
      <c r="N121" s="39"/>
      <c r="W121" s="40"/>
      <c r="X121" s="40"/>
    </row>
    <row r="122" spans="1:25" x14ac:dyDescent="0.3">
      <c r="B122" s="42"/>
      <c r="C122" s="42"/>
      <c r="D122" s="42"/>
      <c r="E122" s="42"/>
      <c r="F122" s="42"/>
      <c r="G122" s="42"/>
      <c r="H122" s="42"/>
      <c r="I122" s="42"/>
      <c r="J122" s="42"/>
      <c r="K122" s="38"/>
      <c r="L122" s="39"/>
      <c r="M122" s="39"/>
      <c r="N122" s="39"/>
      <c r="W122" s="40"/>
      <c r="X122" s="40"/>
    </row>
    <row r="123" spans="1:25" x14ac:dyDescent="0.3"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9"/>
      <c r="M123" s="39"/>
      <c r="N123" s="39"/>
      <c r="W123" s="40"/>
      <c r="X123" s="40"/>
    </row>
    <row r="124" spans="1:25" x14ac:dyDescent="0.3">
      <c r="B124" s="42"/>
      <c r="C124" s="42"/>
      <c r="D124" s="42"/>
      <c r="E124" s="42"/>
      <c r="F124" s="42"/>
      <c r="G124" s="42"/>
      <c r="H124" s="42"/>
      <c r="I124" s="42"/>
      <c r="J124" s="42"/>
      <c r="K124" s="38"/>
      <c r="L124" s="39"/>
      <c r="M124" s="39"/>
      <c r="N124" s="39"/>
      <c r="W124" s="40"/>
      <c r="X124" s="40"/>
    </row>
    <row r="125" spans="1:25" x14ac:dyDescent="0.3"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9"/>
      <c r="M125" s="39"/>
      <c r="N125" s="39"/>
      <c r="W125" s="40"/>
      <c r="X125" s="40"/>
    </row>
    <row r="126" spans="1:25" x14ac:dyDescent="0.3"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9"/>
      <c r="M126" s="39"/>
      <c r="N126" s="39"/>
      <c r="W126" s="40"/>
      <c r="X126" s="40"/>
    </row>
    <row r="127" spans="1:25" x14ac:dyDescent="0.3">
      <c r="B127" s="42"/>
      <c r="C127" s="42"/>
      <c r="D127" s="42"/>
      <c r="E127" s="42"/>
      <c r="F127" s="42"/>
      <c r="G127" s="42"/>
      <c r="H127" s="42"/>
      <c r="I127" s="42"/>
      <c r="J127" s="42"/>
      <c r="K127" s="38"/>
      <c r="L127" s="39"/>
      <c r="M127" s="39"/>
      <c r="N127" s="39"/>
      <c r="W127" s="40"/>
      <c r="X127" s="40"/>
    </row>
    <row r="128" spans="1:25" x14ac:dyDescent="0.3"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9"/>
      <c r="M128" s="39"/>
      <c r="N128" s="39"/>
      <c r="W128" s="40"/>
      <c r="X128" s="40"/>
    </row>
    <row r="129" spans="2:24" x14ac:dyDescent="0.3"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9"/>
      <c r="M129" s="39"/>
      <c r="N129" s="39"/>
      <c r="W129" s="40"/>
      <c r="X129" s="40"/>
    </row>
    <row r="130" spans="2:24" x14ac:dyDescent="0.3">
      <c r="B130" s="42"/>
      <c r="C130" s="42"/>
      <c r="D130" s="42"/>
      <c r="E130" s="42"/>
      <c r="F130" s="42"/>
      <c r="G130" s="42"/>
      <c r="H130" s="42"/>
      <c r="I130" s="42"/>
      <c r="J130" s="42"/>
      <c r="K130" s="38"/>
      <c r="L130" s="39"/>
      <c r="M130" s="39"/>
      <c r="N130" s="39"/>
      <c r="W130" s="40"/>
      <c r="X130" s="40"/>
    </row>
    <row r="131" spans="2:24" x14ac:dyDescent="0.3"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9"/>
      <c r="M131" s="39"/>
      <c r="N131" s="39"/>
      <c r="W131" s="40"/>
      <c r="X131" s="40"/>
    </row>
    <row r="132" spans="2:24" x14ac:dyDescent="0.3">
      <c r="B132" s="38"/>
      <c r="C132" s="38"/>
      <c r="D132" s="38"/>
      <c r="E132" s="38"/>
      <c r="F132" s="38"/>
      <c r="G132" s="38"/>
      <c r="H132" s="38"/>
      <c r="I132" s="38"/>
      <c r="J132" s="38"/>
      <c r="K132" s="38"/>
      <c r="L132" s="39"/>
      <c r="M132" s="39"/>
      <c r="N132" s="39"/>
      <c r="W132" s="40"/>
      <c r="X132" s="40"/>
    </row>
    <row r="133" spans="2:24" x14ac:dyDescent="0.3">
      <c r="B133" s="42"/>
      <c r="C133" s="42"/>
      <c r="D133" s="42"/>
      <c r="E133" s="42"/>
      <c r="F133" s="42"/>
      <c r="G133" s="42"/>
      <c r="H133" s="42"/>
      <c r="I133" s="42"/>
      <c r="J133" s="42"/>
      <c r="K133" s="38"/>
      <c r="L133" s="39"/>
      <c r="M133" s="39"/>
      <c r="N133" s="39"/>
      <c r="W133" s="40"/>
      <c r="X133" s="40"/>
    </row>
    <row r="134" spans="2:24" x14ac:dyDescent="0.3">
      <c r="B134" s="42"/>
      <c r="C134" s="42"/>
      <c r="D134" s="42"/>
      <c r="E134" s="42"/>
      <c r="F134" s="42"/>
      <c r="G134" s="42"/>
      <c r="H134" s="42"/>
      <c r="I134" s="42"/>
      <c r="J134" s="42"/>
      <c r="K134" s="38"/>
      <c r="L134" s="39"/>
      <c r="M134" s="39"/>
      <c r="N134" s="39"/>
      <c r="W134" s="40"/>
      <c r="X134" s="40"/>
    </row>
    <row r="135" spans="2:24" x14ac:dyDescent="0.3">
      <c r="B135" s="42"/>
      <c r="C135" s="42"/>
      <c r="D135" s="42"/>
      <c r="E135" s="42"/>
      <c r="F135" s="42"/>
      <c r="G135" s="42"/>
      <c r="H135" s="43"/>
      <c r="I135" s="42"/>
      <c r="J135" s="42"/>
      <c r="K135" s="38"/>
      <c r="L135" s="39"/>
      <c r="M135" s="39"/>
      <c r="N135" s="39"/>
      <c r="W135" s="40"/>
      <c r="X135" s="40"/>
    </row>
    <row r="136" spans="2:24" x14ac:dyDescent="0.3">
      <c r="B136" s="42"/>
      <c r="C136" s="42"/>
      <c r="D136" s="42"/>
      <c r="E136" s="42"/>
      <c r="F136" s="42"/>
      <c r="G136" s="42"/>
      <c r="H136" s="42"/>
      <c r="I136" s="42"/>
      <c r="J136" s="42"/>
      <c r="K136" s="38"/>
      <c r="L136" s="39"/>
      <c r="M136" s="39"/>
      <c r="N136" s="39"/>
      <c r="W136" s="40"/>
      <c r="X136" s="40"/>
    </row>
    <row r="137" spans="2:24" x14ac:dyDescent="0.3"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9"/>
      <c r="M137" s="39"/>
      <c r="N137" s="39"/>
      <c r="W137" s="40"/>
      <c r="X137" s="40"/>
    </row>
    <row r="138" spans="2:24" x14ac:dyDescent="0.3"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9"/>
      <c r="M138" s="39"/>
      <c r="N138" s="39"/>
      <c r="W138" s="40"/>
      <c r="X138" s="40"/>
    </row>
    <row r="139" spans="2:24" x14ac:dyDescent="0.3">
      <c r="B139" s="42"/>
      <c r="C139" s="42"/>
      <c r="D139" s="42"/>
      <c r="E139" s="42"/>
      <c r="F139" s="42"/>
      <c r="G139" s="42"/>
      <c r="H139" s="42"/>
      <c r="I139" s="42"/>
      <c r="J139" s="42"/>
      <c r="K139" s="38"/>
      <c r="L139" s="39"/>
      <c r="M139" s="39"/>
      <c r="N139" s="39"/>
      <c r="W139" s="40"/>
      <c r="X139" s="40"/>
    </row>
    <row r="140" spans="2:24" x14ac:dyDescent="0.3">
      <c r="B140" s="42"/>
      <c r="C140" s="42"/>
      <c r="D140" s="42"/>
      <c r="E140" s="42"/>
      <c r="F140" s="42"/>
      <c r="G140" s="42"/>
      <c r="H140" s="42"/>
      <c r="I140" s="42"/>
      <c r="J140" s="42"/>
      <c r="K140" s="38"/>
      <c r="L140" s="39"/>
      <c r="M140" s="39"/>
      <c r="N140" s="39"/>
      <c r="W140" s="40"/>
      <c r="X140" s="40"/>
    </row>
    <row r="141" spans="2:24" x14ac:dyDescent="0.3">
      <c r="B141" s="42"/>
      <c r="C141" s="42"/>
      <c r="D141" s="42"/>
      <c r="E141" s="42"/>
      <c r="F141" s="42"/>
      <c r="G141" s="42"/>
      <c r="H141" s="42"/>
      <c r="I141" s="42"/>
      <c r="J141" s="42"/>
      <c r="K141" s="38"/>
      <c r="L141" s="39"/>
      <c r="M141" s="39"/>
      <c r="N141" s="39"/>
      <c r="W141" s="40"/>
      <c r="X141" s="40"/>
    </row>
    <row r="142" spans="2:24" x14ac:dyDescent="0.3">
      <c r="B142" s="38"/>
      <c r="C142" s="38"/>
      <c r="D142" s="38"/>
      <c r="E142" s="38"/>
      <c r="F142" s="38"/>
      <c r="G142" s="38"/>
      <c r="H142" s="38"/>
      <c r="I142" s="38"/>
      <c r="J142" s="38"/>
      <c r="K142" s="38"/>
      <c r="L142" s="39"/>
      <c r="M142" s="39"/>
      <c r="N142" s="39"/>
      <c r="W142" s="40"/>
      <c r="X142" s="40"/>
    </row>
    <row r="143" spans="2:24" x14ac:dyDescent="0.3">
      <c r="B143" s="42"/>
      <c r="C143" s="42"/>
      <c r="D143" s="42"/>
      <c r="E143" s="42"/>
      <c r="F143" s="42"/>
      <c r="G143" s="42"/>
      <c r="H143" s="42"/>
      <c r="I143" s="42"/>
      <c r="J143" s="42"/>
      <c r="K143" s="38"/>
      <c r="L143" s="39"/>
      <c r="M143" s="39"/>
      <c r="N143" s="39"/>
      <c r="W143" s="40"/>
      <c r="X143" s="40"/>
    </row>
    <row r="144" spans="2:24" x14ac:dyDescent="0.3">
      <c r="B144" s="42"/>
      <c r="C144" s="42"/>
      <c r="D144" s="42"/>
      <c r="E144" s="42"/>
      <c r="F144" s="42"/>
      <c r="G144" s="42"/>
      <c r="H144" s="42"/>
      <c r="I144" s="42"/>
      <c r="J144" s="42"/>
      <c r="K144" s="38"/>
      <c r="L144" s="39"/>
      <c r="M144" s="39"/>
      <c r="N144" s="39"/>
      <c r="W144" s="40"/>
      <c r="X144" s="40"/>
    </row>
    <row r="145" spans="2:24" x14ac:dyDescent="0.3">
      <c r="B145" s="42"/>
      <c r="C145" s="42"/>
      <c r="D145" s="42"/>
      <c r="E145" s="42"/>
      <c r="F145" s="42"/>
      <c r="G145" s="42"/>
      <c r="H145" s="42"/>
      <c r="I145" s="42"/>
      <c r="J145" s="42"/>
      <c r="K145" s="38"/>
      <c r="L145" s="39"/>
      <c r="M145" s="39"/>
      <c r="N145" s="39"/>
      <c r="W145" s="40"/>
      <c r="X145" s="40"/>
    </row>
    <row r="146" spans="2:24" x14ac:dyDescent="0.3">
      <c r="B146" s="38"/>
      <c r="C146" s="38"/>
      <c r="D146" s="38"/>
      <c r="E146" s="38"/>
      <c r="F146" s="38"/>
      <c r="G146" s="38"/>
      <c r="H146" s="38"/>
      <c r="I146" s="38"/>
      <c r="J146" s="38"/>
      <c r="K146" s="38"/>
      <c r="L146" s="39"/>
      <c r="M146" s="39"/>
      <c r="N146" s="39"/>
      <c r="W146" s="40"/>
      <c r="X146" s="40"/>
    </row>
    <row r="147" spans="2:24" x14ac:dyDescent="0.3"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9"/>
      <c r="M147" s="39"/>
      <c r="N147" s="39"/>
      <c r="W147" s="40"/>
      <c r="X147" s="40"/>
    </row>
    <row r="148" spans="2:24" x14ac:dyDescent="0.3">
      <c r="B148" s="42"/>
      <c r="C148" s="42"/>
      <c r="D148" s="43"/>
      <c r="E148" s="42"/>
      <c r="F148" s="42"/>
      <c r="G148" s="42"/>
      <c r="H148" s="42"/>
      <c r="I148" s="42"/>
      <c r="J148" s="42"/>
      <c r="K148" s="38"/>
      <c r="L148" s="39"/>
      <c r="M148" s="39"/>
      <c r="N148" s="39"/>
      <c r="W148" s="40"/>
      <c r="X148" s="40"/>
    </row>
    <row r="149" spans="2:24" x14ac:dyDescent="0.3">
      <c r="B149" s="42"/>
      <c r="C149" s="42"/>
      <c r="D149" s="42"/>
      <c r="E149" s="42"/>
      <c r="F149" s="42"/>
      <c r="G149" s="42"/>
      <c r="H149" s="42"/>
      <c r="I149" s="42"/>
      <c r="J149" s="42"/>
      <c r="K149" s="38"/>
      <c r="L149" s="39"/>
      <c r="M149" s="39"/>
      <c r="N149" s="39"/>
      <c r="W149" s="40"/>
      <c r="X149" s="40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6"/>
  <sheetViews>
    <sheetView workbookViewId="0">
      <selection activeCell="J1" sqref="J1:J1048576"/>
    </sheetView>
  </sheetViews>
  <sheetFormatPr defaultRowHeight="14.4" x14ac:dyDescent="0.3"/>
  <cols>
    <col min="1" max="1" width="15.5546875" bestFit="1" customWidth="1"/>
    <col min="2" max="2" width="12.5546875" bestFit="1" customWidth="1"/>
    <col min="7" max="7" width="18.6640625" bestFit="1" customWidth="1"/>
    <col min="8" max="8" width="12" bestFit="1" customWidth="1"/>
    <col min="10" max="10" width="7" style="80" bestFit="1" customWidth="1"/>
    <col min="11" max="12" width="12" bestFit="1" customWidth="1"/>
    <col min="13" max="13" width="12" style="76" bestFit="1" customWidth="1"/>
    <col min="14" max="14" width="12" bestFit="1" customWidth="1"/>
  </cols>
  <sheetData>
    <row r="1" spans="1:14" x14ac:dyDescent="0.3">
      <c r="A1" t="s">
        <v>63</v>
      </c>
      <c r="B1" t="s">
        <v>64</v>
      </c>
      <c r="G1" t="s">
        <v>65</v>
      </c>
      <c r="H1" t="s">
        <v>66</v>
      </c>
      <c r="I1" t="s">
        <v>66</v>
      </c>
      <c r="J1" s="80" t="s">
        <v>35</v>
      </c>
      <c r="K1" t="s">
        <v>67</v>
      </c>
      <c r="L1" t="s">
        <v>68</v>
      </c>
      <c r="M1" s="76" t="s">
        <v>69</v>
      </c>
      <c r="N1" t="s">
        <v>70</v>
      </c>
    </row>
    <row r="2" spans="1:14" x14ac:dyDescent="0.3">
      <c r="A2">
        <v>0.58826724606192282</v>
      </c>
      <c r="B2">
        <v>135.5</v>
      </c>
      <c r="G2" t="s">
        <v>71</v>
      </c>
      <c r="H2">
        <v>0.63363871999999999</v>
      </c>
      <c r="I2" t="s">
        <v>66</v>
      </c>
      <c r="J2" s="80">
        <v>135.5</v>
      </c>
      <c r="K2">
        <v>0.58826724600000002</v>
      </c>
      <c r="L2">
        <v>14.4656671391543</v>
      </c>
      <c r="M2" s="76">
        <v>21.195044646341099</v>
      </c>
      <c r="N2">
        <v>27.115595082256</v>
      </c>
    </row>
    <row r="3" spans="1:14" x14ac:dyDescent="0.3">
      <c r="A3">
        <v>0.58949096880131358</v>
      </c>
      <c r="B3">
        <v>148.47</v>
      </c>
      <c r="G3" t="s">
        <v>72</v>
      </c>
      <c r="H3">
        <v>20</v>
      </c>
      <c r="I3" t="s">
        <v>66</v>
      </c>
      <c r="J3" s="80">
        <v>148.47</v>
      </c>
      <c r="K3">
        <v>0.58949096899999998</v>
      </c>
      <c r="L3">
        <v>14.5353853424721</v>
      </c>
      <c r="M3" s="76">
        <v>21.2400606915987</v>
      </c>
      <c r="N3">
        <v>27.2270849795492</v>
      </c>
    </row>
    <row r="4" spans="1:14" x14ac:dyDescent="0.3">
      <c r="A4">
        <v>0.56761412575366066</v>
      </c>
      <c r="B4">
        <v>154.80000000000001</v>
      </c>
      <c r="G4" t="s">
        <v>73</v>
      </c>
      <c r="H4">
        <v>7.2302195999999999E-2</v>
      </c>
      <c r="I4" t="s">
        <v>66</v>
      </c>
      <c r="J4" s="80">
        <v>154.80000000000001</v>
      </c>
      <c r="K4">
        <v>0.56761412600000005</v>
      </c>
      <c r="L4">
        <v>12.9275741030417</v>
      </c>
      <c r="M4" s="76">
        <v>19.742632622013801</v>
      </c>
      <c r="N4">
        <v>25.489369542684798</v>
      </c>
    </row>
    <row r="5" spans="1:14" x14ac:dyDescent="0.3">
      <c r="A5">
        <v>0.61538461538461542</v>
      </c>
      <c r="B5">
        <v>155.94</v>
      </c>
      <c r="G5" t="s">
        <v>74</v>
      </c>
      <c r="H5">
        <v>2000</v>
      </c>
      <c r="I5" t="s">
        <v>66</v>
      </c>
      <c r="J5" s="80">
        <v>155.94</v>
      </c>
      <c r="K5">
        <v>0.61538461499999997</v>
      </c>
      <c r="L5">
        <v>16.506854453922301</v>
      </c>
      <c r="M5" s="76">
        <v>22.944012019830101</v>
      </c>
      <c r="N5">
        <v>29.090692129177</v>
      </c>
    </row>
    <row r="6" spans="1:14" x14ac:dyDescent="0.3">
      <c r="A6">
        <v>0.60293574207966638</v>
      </c>
      <c r="B6">
        <v>162.66</v>
      </c>
      <c r="G6" t="s">
        <v>75</v>
      </c>
      <c r="H6" t="s">
        <v>76</v>
      </c>
      <c r="I6" t="s">
        <v>66</v>
      </c>
      <c r="J6" s="80">
        <v>162.66</v>
      </c>
      <c r="K6">
        <v>0.602935742</v>
      </c>
      <c r="L6">
        <v>15.583656245897901</v>
      </c>
      <c r="M6" s="76">
        <v>22.155444919515201</v>
      </c>
      <c r="N6">
        <v>28.2024657737275</v>
      </c>
    </row>
    <row r="7" spans="1:14" x14ac:dyDescent="0.3">
      <c r="A7">
        <v>0.63668020893789901</v>
      </c>
      <c r="B7">
        <v>164.58</v>
      </c>
      <c r="G7" t="s">
        <v>77</v>
      </c>
      <c r="H7" t="s">
        <v>78</v>
      </c>
      <c r="I7" t="s">
        <v>66</v>
      </c>
      <c r="J7" s="80">
        <v>164.58</v>
      </c>
      <c r="K7">
        <v>0.636680209</v>
      </c>
      <c r="L7">
        <v>18.0109550602733</v>
      </c>
      <c r="M7" s="76">
        <v>24.3713861591343</v>
      </c>
      <c r="N7">
        <v>30.694422053979199</v>
      </c>
    </row>
    <row r="8" spans="1:14" x14ac:dyDescent="0.3">
      <c r="A8">
        <v>0.58572381587725153</v>
      </c>
      <c r="B8">
        <v>166.5</v>
      </c>
      <c r="G8" t="s">
        <v>66</v>
      </c>
      <c r="H8" t="s">
        <v>79</v>
      </c>
      <c r="I8" t="s">
        <v>66</v>
      </c>
      <c r="J8" s="80">
        <v>166.5</v>
      </c>
      <c r="K8">
        <v>0.58572381600000001</v>
      </c>
      <c r="L8">
        <v>14.3555971047382</v>
      </c>
      <c r="M8" s="76">
        <v>21.024690729091201</v>
      </c>
      <c r="N8">
        <v>26.965706588277801</v>
      </c>
    </row>
    <row r="9" spans="1:14" x14ac:dyDescent="0.3">
      <c r="A9">
        <v>0.61775186264982185</v>
      </c>
      <c r="B9">
        <v>173.89</v>
      </c>
      <c r="G9" t="s">
        <v>66</v>
      </c>
      <c r="H9" t="s">
        <v>80</v>
      </c>
      <c r="I9" t="s">
        <v>66</v>
      </c>
      <c r="J9" s="80">
        <v>173.89</v>
      </c>
      <c r="K9">
        <v>0.61775186299999996</v>
      </c>
      <c r="L9">
        <v>16.6067576054215</v>
      </c>
      <c r="M9" s="76">
        <v>23.133883821578198</v>
      </c>
      <c r="N9">
        <v>29.350362151589199</v>
      </c>
    </row>
    <row r="10" spans="1:14" x14ac:dyDescent="0.3">
      <c r="A10">
        <v>0.61905049653585142</v>
      </c>
      <c r="B10">
        <v>178.2</v>
      </c>
      <c r="G10" t="s">
        <v>66</v>
      </c>
      <c r="H10" t="s">
        <v>81</v>
      </c>
      <c r="I10" t="s">
        <v>66</v>
      </c>
      <c r="J10" s="80">
        <v>178.2</v>
      </c>
      <c r="K10">
        <v>0.61905049700000003</v>
      </c>
      <c r="L10">
        <v>16.801150321568599</v>
      </c>
      <c r="M10" s="76">
        <v>23.231963565856599</v>
      </c>
      <c r="N10">
        <v>29.421375575608099</v>
      </c>
    </row>
    <row r="11" spans="1:14" x14ac:dyDescent="0.3">
      <c r="A11">
        <v>0.57604356407676494</v>
      </c>
      <c r="B11">
        <v>182.63</v>
      </c>
      <c r="G11" t="s">
        <v>66</v>
      </c>
      <c r="H11" t="s">
        <v>82</v>
      </c>
      <c r="I11" t="s">
        <v>66</v>
      </c>
      <c r="J11" s="80">
        <v>182.63</v>
      </c>
      <c r="K11">
        <v>0.57604356400000001</v>
      </c>
      <c r="L11">
        <v>13.5823181709476</v>
      </c>
      <c r="M11" s="76">
        <v>20.367574497572299</v>
      </c>
      <c r="N11">
        <v>26.258000110299498</v>
      </c>
    </row>
    <row r="12" spans="1:14" x14ac:dyDescent="0.3">
      <c r="A12">
        <v>0.59720761176611692</v>
      </c>
      <c r="B12">
        <v>185</v>
      </c>
      <c r="G12" t="s">
        <v>66</v>
      </c>
      <c r="H12" t="s">
        <v>83</v>
      </c>
      <c r="I12" t="s">
        <v>66</v>
      </c>
      <c r="J12" s="80">
        <v>185</v>
      </c>
      <c r="K12">
        <v>0.59720761200000005</v>
      </c>
      <c r="L12">
        <v>15.139366640665999</v>
      </c>
      <c r="M12" s="76">
        <v>21.767713629958902</v>
      </c>
      <c r="N12">
        <v>27.719967435573899</v>
      </c>
    </row>
    <row r="13" spans="1:14" x14ac:dyDescent="0.3">
      <c r="A13">
        <v>0.61105424769703176</v>
      </c>
      <c r="B13">
        <v>187.6</v>
      </c>
      <c r="G13" t="s">
        <v>66</v>
      </c>
      <c r="H13" t="s">
        <v>84</v>
      </c>
      <c r="I13" t="s">
        <v>66</v>
      </c>
      <c r="J13" s="80">
        <v>187.6</v>
      </c>
      <c r="K13">
        <v>0.61105424799999997</v>
      </c>
      <c r="L13">
        <v>16.137160453529901</v>
      </c>
      <c r="M13" s="76">
        <v>22.675811482749399</v>
      </c>
      <c r="N13">
        <v>28.803984326851999</v>
      </c>
    </row>
    <row r="14" spans="1:14" x14ac:dyDescent="0.3">
      <c r="A14">
        <v>0.60210396039603964</v>
      </c>
      <c r="B14">
        <v>191.47</v>
      </c>
      <c r="G14" t="s">
        <v>66</v>
      </c>
      <c r="H14" t="s">
        <v>85</v>
      </c>
      <c r="I14" t="s">
        <v>66</v>
      </c>
      <c r="J14" s="80">
        <v>191.47</v>
      </c>
      <c r="K14">
        <v>0.60210395999999999</v>
      </c>
      <c r="L14">
        <v>15.5474337985008</v>
      </c>
      <c r="M14" s="76">
        <v>22.1019809680737</v>
      </c>
      <c r="N14">
        <v>28.133535246392899</v>
      </c>
    </row>
    <row r="15" spans="1:14" x14ac:dyDescent="0.3">
      <c r="A15">
        <v>0.61671686746987953</v>
      </c>
      <c r="B15">
        <v>195</v>
      </c>
      <c r="G15" t="s">
        <v>66</v>
      </c>
      <c r="H15" t="s">
        <v>86</v>
      </c>
      <c r="I15" t="s">
        <v>66</v>
      </c>
      <c r="J15" s="80">
        <v>195</v>
      </c>
      <c r="K15">
        <v>0.61671686699999995</v>
      </c>
      <c r="L15">
        <v>16.576151953508599</v>
      </c>
      <c r="M15" s="76">
        <v>23.019323755624999</v>
      </c>
      <c r="N15">
        <v>29.217093876863899</v>
      </c>
    </row>
    <row r="16" spans="1:14" x14ac:dyDescent="0.3">
      <c r="A16">
        <v>0.60165825522710892</v>
      </c>
      <c r="B16">
        <v>198.68</v>
      </c>
      <c r="G16" t="s">
        <v>66</v>
      </c>
      <c r="H16" t="s">
        <v>87</v>
      </c>
      <c r="I16" t="s">
        <v>66</v>
      </c>
      <c r="J16" s="80">
        <v>198.68</v>
      </c>
      <c r="K16">
        <v>0.60165825500000003</v>
      </c>
      <c r="L16">
        <v>15.5070738295209</v>
      </c>
      <c r="M16" s="76">
        <v>22.0718882269868</v>
      </c>
      <c r="N16">
        <v>28.094230303448199</v>
      </c>
    </row>
    <row r="17" spans="1:14" x14ac:dyDescent="0.3">
      <c r="A17">
        <v>0.59519629500974658</v>
      </c>
      <c r="B17">
        <v>202.77</v>
      </c>
      <c r="G17" t="s">
        <v>66</v>
      </c>
      <c r="H17" t="s">
        <v>88</v>
      </c>
      <c r="I17" t="s">
        <v>66</v>
      </c>
      <c r="J17" s="80">
        <v>202.77</v>
      </c>
      <c r="K17">
        <v>0.59519629500000004</v>
      </c>
      <c r="L17">
        <v>15.0105955024398</v>
      </c>
      <c r="M17" s="76">
        <v>21.609511781336799</v>
      </c>
      <c r="N17">
        <v>27.557614782872498</v>
      </c>
    </row>
    <row r="18" spans="1:14" x14ac:dyDescent="0.3">
      <c r="A18">
        <v>0.60429447852760731</v>
      </c>
      <c r="B18">
        <v>212.4</v>
      </c>
      <c r="G18" t="s">
        <v>66</v>
      </c>
      <c r="H18" t="s">
        <v>89</v>
      </c>
      <c r="I18" t="s">
        <v>66</v>
      </c>
      <c r="J18" s="80">
        <v>212.4</v>
      </c>
      <c r="K18">
        <v>0.604294479</v>
      </c>
      <c r="L18">
        <v>15.669869725504901</v>
      </c>
      <c r="M18" s="76">
        <v>22.2348095201164</v>
      </c>
      <c r="N18">
        <v>28.243897448289498</v>
      </c>
    </row>
    <row r="19" spans="1:14" x14ac:dyDescent="0.3">
      <c r="A19">
        <v>0.62380030151770749</v>
      </c>
      <c r="B19">
        <v>215</v>
      </c>
      <c r="G19" t="s">
        <v>66</v>
      </c>
      <c r="H19" t="s">
        <v>90</v>
      </c>
      <c r="I19" t="s">
        <v>66</v>
      </c>
      <c r="J19" s="80">
        <v>215</v>
      </c>
      <c r="K19">
        <v>0.62380030200000003</v>
      </c>
      <c r="L19">
        <v>17.140408538596599</v>
      </c>
      <c r="M19" s="76">
        <v>23.494682261268501</v>
      </c>
      <c r="N19">
        <v>29.7689431616569</v>
      </c>
    </row>
    <row r="20" spans="1:14" x14ac:dyDescent="0.3">
      <c r="A20">
        <v>0.62518089725036174</v>
      </c>
      <c r="B20">
        <v>218</v>
      </c>
      <c r="G20" t="s">
        <v>66</v>
      </c>
      <c r="H20" t="s">
        <v>91</v>
      </c>
      <c r="I20" t="s">
        <v>66</v>
      </c>
      <c r="J20" s="80">
        <v>218</v>
      </c>
      <c r="K20">
        <v>0.62518089700000001</v>
      </c>
      <c r="L20">
        <v>17.233868041668401</v>
      </c>
      <c r="M20" s="76">
        <v>23.635530476111501</v>
      </c>
      <c r="N20">
        <v>29.943487016088898</v>
      </c>
    </row>
    <row r="21" spans="1:14" x14ac:dyDescent="0.3">
      <c r="A21">
        <v>0.61952692501258178</v>
      </c>
      <c r="B21">
        <v>221</v>
      </c>
      <c r="G21" t="s">
        <v>66</v>
      </c>
      <c r="H21" t="s">
        <v>92</v>
      </c>
      <c r="I21" t="s">
        <v>66</v>
      </c>
      <c r="J21" s="80">
        <v>221</v>
      </c>
      <c r="K21">
        <v>0.61952692499999995</v>
      </c>
      <c r="L21">
        <v>16.816663531099302</v>
      </c>
      <c r="M21" s="76">
        <v>23.257700562182801</v>
      </c>
      <c r="N21">
        <v>29.448502976728101</v>
      </c>
    </row>
    <row r="22" spans="1:14" x14ac:dyDescent="0.3">
      <c r="A22">
        <v>0.63642292329012795</v>
      </c>
      <c r="B22">
        <v>224.83</v>
      </c>
      <c r="G22" t="s">
        <v>66</v>
      </c>
      <c r="H22" t="s">
        <v>93</v>
      </c>
      <c r="I22" t="s">
        <v>66</v>
      </c>
      <c r="J22" s="80">
        <v>224.83</v>
      </c>
      <c r="K22">
        <v>0.63642292300000003</v>
      </c>
      <c r="L22">
        <v>18.0095492247358</v>
      </c>
      <c r="M22" s="76">
        <v>24.383778681981301</v>
      </c>
      <c r="N22">
        <v>30.834506519661499</v>
      </c>
    </row>
    <row r="23" spans="1:14" x14ac:dyDescent="0.3">
      <c r="A23">
        <v>0.63040865384615385</v>
      </c>
      <c r="B23">
        <v>226.5</v>
      </c>
      <c r="G23" t="s">
        <v>66</v>
      </c>
      <c r="H23" t="s">
        <v>94</v>
      </c>
      <c r="I23" t="s">
        <v>66</v>
      </c>
      <c r="J23" s="80">
        <v>226.5</v>
      </c>
      <c r="K23">
        <v>0.63040865400000001</v>
      </c>
      <c r="L23">
        <v>17.564690732703099</v>
      </c>
      <c r="M23" s="76">
        <v>24.010795402407499</v>
      </c>
      <c r="N23">
        <v>30.353409479075601</v>
      </c>
    </row>
    <row r="24" spans="1:14" x14ac:dyDescent="0.3">
      <c r="A24">
        <v>0.63125736949297884</v>
      </c>
      <c r="B24">
        <v>227.48</v>
      </c>
      <c r="G24" t="s">
        <v>66</v>
      </c>
      <c r="H24" t="s">
        <v>95</v>
      </c>
      <c r="I24" t="s">
        <v>66</v>
      </c>
      <c r="J24" s="80">
        <v>227.48</v>
      </c>
      <c r="K24">
        <v>0.63125736899999996</v>
      </c>
      <c r="L24">
        <v>17.652831180408398</v>
      </c>
      <c r="M24" s="76">
        <v>24.0127951834322</v>
      </c>
      <c r="N24">
        <v>30.353189222377701</v>
      </c>
    </row>
    <row r="25" spans="1:14" x14ac:dyDescent="0.3">
      <c r="A25">
        <v>0.62165996689524705</v>
      </c>
      <c r="B25">
        <v>231.6</v>
      </c>
      <c r="G25" t="s">
        <v>66</v>
      </c>
      <c r="H25" t="s">
        <v>96</v>
      </c>
      <c r="I25" t="s">
        <v>66</v>
      </c>
      <c r="J25" s="80">
        <v>231.6</v>
      </c>
      <c r="K25">
        <v>0.62165996700000004</v>
      </c>
      <c r="L25">
        <v>17.001803562260701</v>
      </c>
      <c r="M25" s="76">
        <v>23.380968887367199</v>
      </c>
      <c r="N25">
        <v>29.5874803456115</v>
      </c>
    </row>
    <row r="26" spans="1:14" x14ac:dyDescent="0.3">
      <c r="A26">
        <v>0.60883690708252114</v>
      </c>
      <c r="B26">
        <v>234.05</v>
      </c>
      <c r="G26" t="s">
        <v>66</v>
      </c>
      <c r="H26" t="s">
        <v>97</v>
      </c>
      <c r="I26" t="s">
        <v>66</v>
      </c>
      <c r="J26" s="80">
        <v>234.05</v>
      </c>
      <c r="K26">
        <v>0.60883690700000004</v>
      </c>
      <c r="L26">
        <v>16.061491436215601</v>
      </c>
      <c r="M26" s="76">
        <v>22.526230709646502</v>
      </c>
      <c r="N26">
        <v>28.6698660824939</v>
      </c>
    </row>
    <row r="27" spans="1:14" x14ac:dyDescent="0.3">
      <c r="A27">
        <v>0.61199962146304532</v>
      </c>
      <c r="B27">
        <v>236</v>
      </c>
      <c r="G27" t="s">
        <v>66</v>
      </c>
      <c r="H27" t="s">
        <v>98</v>
      </c>
      <c r="I27" t="s">
        <v>66</v>
      </c>
      <c r="J27" s="80">
        <v>236</v>
      </c>
      <c r="K27">
        <v>0.61199962100000005</v>
      </c>
      <c r="L27">
        <v>16.260199549965201</v>
      </c>
      <c r="M27" s="76">
        <v>22.732704323512099</v>
      </c>
      <c r="N27">
        <v>28.863739274836899</v>
      </c>
    </row>
    <row r="28" spans="1:14" x14ac:dyDescent="0.3">
      <c r="A28">
        <v>0.60705419056587617</v>
      </c>
      <c r="B28">
        <v>238</v>
      </c>
      <c r="G28" t="s">
        <v>66</v>
      </c>
      <c r="H28" t="s">
        <v>99</v>
      </c>
      <c r="I28" t="s">
        <v>66</v>
      </c>
      <c r="J28" s="80">
        <v>238</v>
      </c>
      <c r="K28">
        <v>0.60705419100000002</v>
      </c>
      <c r="L28">
        <v>15.8363852109084</v>
      </c>
      <c r="M28" s="76">
        <v>22.4275072056802</v>
      </c>
      <c r="N28">
        <v>28.4352790213071</v>
      </c>
    </row>
    <row r="29" spans="1:14" x14ac:dyDescent="0.3">
      <c r="A29">
        <v>0.60256940723541907</v>
      </c>
      <c r="B29">
        <v>240.1</v>
      </c>
      <c r="G29" t="s">
        <v>66</v>
      </c>
      <c r="H29" t="s">
        <v>66</v>
      </c>
      <c r="I29" t="s">
        <v>66</v>
      </c>
      <c r="J29" s="80">
        <v>240.1</v>
      </c>
      <c r="K29">
        <v>0.60256940699999995</v>
      </c>
      <c r="L29">
        <v>15.500032753531601</v>
      </c>
      <c r="M29" s="76">
        <v>22.113305246615202</v>
      </c>
      <c r="N29">
        <v>28.2087143947453</v>
      </c>
    </row>
    <row r="30" spans="1:14" x14ac:dyDescent="0.3">
      <c r="A30">
        <v>0.61212432571281783</v>
      </c>
      <c r="B30">
        <v>241.14</v>
      </c>
      <c r="G30" t="s">
        <v>66</v>
      </c>
      <c r="H30" t="s">
        <v>66</v>
      </c>
      <c r="I30" t="s">
        <v>66</v>
      </c>
      <c r="J30" s="80">
        <v>241.14</v>
      </c>
      <c r="K30">
        <v>0.612124326</v>
      </c>
      <c r="L30">
        <v>16.256966714635301</v>
      </c>
      <c r="M30" s="76">
        <v>22.725264499375101</v>
      </c>
      <c r="N30">
        <v>28.886409017704999</v>
      </c>
    </row>
    <row r="31" spans="1:14" x14ac:dyDescent="0.3">
      <c r="A31">
        <v>0.61629361879605171</v>
      </c>
      <c r="B31">
        <v>250.53</v>
      </c>
      <c r="G31" t="s">
        <v>66</v>
      </c>
      <c r="H31" t="s">
        <v>66</v>
      </c>
      <c r="I31" t="s">
        <v>66</v>
      </c>
      <c r="J31" s="80">
        <v>250.53</v>
      </c>
      <c r="K31">
        <v>0.61629361900000001</v>
      </c>
      <c r="L31">
        <v>16.618097075873699</v>
      </c>
      <c r="M31" s="76">
        <v>23.021861472040001</v>
      </c>
      <c r="N31">
        <v>29.1996895042248</v>
      </c>
    </row>
    <row r="32" spans="1:14" x14ac:dyDescent="0.3">
      <c r="A32">
        <v>0.61425671103090462</v>
      </c>
      <c r="B32">
        <v>258.02</v>
      </c>
      <c r="G32" t="s">
        <v>66</v>
      </c>
      <c r="H32" t="s">
        <v>66</v>
      </c>
      <c r="I32" t="s">
        <v>66</v>
      </c>
      <c r="J32" s="80">
        <v>258.02</v>
      </c>
      <c r="K32">
        <v>0.61425671100000001</v>
      </c>
      <c r="L32">
        <v>16.448999590578701</v>
      </c>
      <c r="M32" s="76">
        <v>22.887220789251</v>
      </c>
      <c r="N32">
        <v>29.010106421323101</v>
      </c>
    </row>
    <row r="33" spans="1:14" x14ac:dyDescent="0.3">
      <c r="A33">
        <v>0.61192841500732387</v>
      </c>
      <c r="B33">
        <v>275.64</v>
      </c>
      <c r="G33" t="s">
        <v>66</v>
      </c>
      <c r="H33" t="s">
        <v>66</v>
      </c>
      <c r="I33" t="s">
        <v>66</v>
      </c>
      <c r="J33" s="80">
        <v>275.64</v>
      </c>
      <c r="K33">
        <v>0.61192841499999995</v>
      </c>
      <c r="L33">
        <v>16.188867572773301</v>
      </c>
      <c r="M33" s="76">
        <v>22.701399965767799</v>
      </c>
      <c r="N33">
        <v>28.9315238324651</v>
      </c>
    </row>
    <row r="34" spans="1:14" x14ac:dyDescent="0.3">
      <c r="A34">
        <v>0.6138732274047497</v>
      </c>
      <c r="B34">
        <v>279.77</v>
      </c>
      <c r="G34" t="s">
        <v>66</v>
      </c>
      <c r="H34" t="s">
        <v>66</v>
      </c>
      <c r="I34" t="s">
        <v>66</v>
      </c>
      <c r="J34" s="80">
        <v>279.77</v>
      </c>
      <c r="K34">
        <v>0.61387322700000002</v>
      </c>
      <c r="L34">
        <v>16.392862453676699</v>
      </c>
      <c r="M34" s="76">
        <v>22.870645581802801</v>
      </c>
      <c r="N34">
        <v>28.939530094674801</v>
      </c>
    </row>
    <row r="35" spans="1:14" x14ac:dyDescent="0.3">
      <c r="A35">
        <v>0.63468634686346859</v>
      </c>
      <c r="B35">
        <v>283.42</v>
      </c>
      <c r="G35" t="s">
        <v>66</v>
      </c>
      <c r="H35" t="s">
        <v>66</v>
      </c>
      <c r="I35" t="s">
        <v>66</v>
      </c>
      <c r="J35" s="80">
        <v>283.42</v>
      </c>
      <c r="K35">
        <v>0.63468634700000004</v>
      </c>
      <c r="L35">
        <v>17.884892520535701</v>
      </c>
      <c r="M35" s="76">
        <v>24.231906510734401</v>
      </c>
      <c r="N35">
        <v>30.634853895005801</v>
      </c>
    </row>
    <row r="36" spans="1:14" x14ac:dyDescent="0.3">
      <c r="A36">
        <v>0.64870395634379263</v>
      </c>
      <c r="B36">
        <v>285.18</v>
      </c>
      <c r="G36" t="s">
        <v>66</v>
      </c>
      <c r="H36" t="s">
        <v>66</v>
      </c>
      <c r="I36" t="s">
        <v>66</v>
      </c>
      <c r="J36" s="80">
        <v>285.18</v>
      </c>
      <c r="K36">
        <v>0.64870395599999997</v>
      </c>
      <c r="L36">
        <v>18.904385915332</v>
      </c>
      <c r="M36" s="76">
        <v>25.178632310176098</v>
      </c>
      <c r="N36">
        <v>31.695990894651299</v>
      </c>
    </row>
    <row r="37" spans="1:14" x14ac:dyDescent="0.3">
      <c r="A37">
        <v>0.66702511594730596</v>
      </c>
      <c r="B37">
        <v>291.66000000000003</v>
      </c>
      <c r="G37" t="s">
        <v>66</v>
      </c>
      <c r="H37" t="s">
        <v>66</v>
      </c>
      <c r="I37" t="s">
        <v>66</v>
      </c>
      <c r="J37" s="80">
        <v>291.66000000000003</v>
      </c>
      <c r="K37">
        <v>0.66702511600000003</v>
      </c>
      <c r="L37">
        <v>20.256223325577899</v>
      </c>
      <c r="M37" s="76">
        <v>26.376481593845</v>
      </c>
      <c r="N37">
        <v>33.184209458504903</v>
      </c>
    </row>
    <row r="38" spans="1:14" x14ac:dyDescent="0.3">
      <c r="A38">
        <v>0.68527131782945738</v>
      </c>
      <c r="B38">
        <v>298.68</v>
      </c>
      <c r="G38" t="s">
        <v>66</v>
      </c>
      <c r="H38" t="s">
        <v>66</v>
      </c>
      <c r="I38" t="s">
        <v>66</v>
      </c>
      <c r="J38" s="80">
        <v>298.68</v>
      </c>
      <c r="K38">
        <v>0.68527131799999996</v>
      </c>
      <c r="L38">
        <v>21.518108228856601</v>
      </c>
      <c r="M38" s="76">
        <v>27.555645260854899</v>
      </c>
      <c r="N38">
        <v>34.684531552681499</v>
      </c>
    </row>
    <row r="39" spans="1:14" x14ac:dyDescent="0.3">
      <c r="A39">
        <v>0.67662881052002388</v>
      </c>
      <c r="B39">
        <v>300.44</v>
      </c>
      <c r="G39" t="s">
        <v>66</v>
      </c>
      <c r="H39" t="s">
        <v>66</v>
      </c>
      <c r="I39" t="s">
        <v>66</v>
      </c>
      <c r="J39" s="80">
        <v>300.44</v>
      </c>
      <c r="K39">
        <v>0.67662881100000005</v>
      </c>
      <c r="L39">
        <v>20.881273101011601</v>
      </c>
      <c r="M39" s="76">
        <v>26.987121959445801</v>
      </c>
      <c r="N39">
        <v>33.972854911301098</v>
      </c>
    </row>
    <row r="40" spans="1:14" x14ac:dyDescent="0.3">
      <c r="A40">
        <v>0.67287596547024076</v>
      </c>
      <c r="B40">
        <v>309.20999999999998</v>
      </c>
      <c r="G40" t="s">
        <v>66</v>
      </c>
      <c r="H40" t="s">
        <v>66</v>
      </c>
      <c r="I40" t="s">
        <v>66</v>
      </c>
      <c r="J40" s="80">
        <v>309.20999999999998</v>
      </c>
      <c r="K40">
        <v>0.67287596500000002</v>
      </c>
      <c r="L40">
        <v>20.588473329798799</v>
      </c>
      <c r="M40" s="76">
        <v>26.751684723426301</v>
      </c>
      <c r="N40">
        <v>33.675219778296601</v>
      </c>
    </row>
    <row r="41" spans="1:14" x14ac:dyDescent="0.3">
      <c r="A41">
        <v>0.66202414113277619</v>
      </c>
      <c r="B41">
        <v>310.64</v>
      </c>
      <c r="G41" t="s">
        <v>66</v>
      </c>
      <c r="H41" t="s">
        <v>66</v>
      </c>
      <c r="I41" t="s">
        <v>66</v>
      </c>
      <c r="J41" s="80">
        <v>310.64</v>
      </c>
      <c r="K41">
        <v>0.66202414099999995</v>
      </c>
      <c r="L41">
        <v>19.940636496738499</v>
      </c>
      <c r="M41" s="76">
        <v>26.0317551475732</v>
      </c>
      <c r="N41">
        <v>32.812940774171501</v>
      </c>
    </row>
    <row r="42" spans="1:14" x14ac:dyDescent="0.3">
      <c r="A42">
        <v>0.64599871272259168</v>
      </c>
      <c r="B42">
        <v>319.43</v>
      </c>
      <c r="G42" t="s">
        <v>66</v>
      </c>
      <c r="H42" t="s">
        <v>66</v>
      </c>
      <c r="I42" t="s">
        <v>66</v>
      </c>
      <c r="J42" s="80">
        <v>319.43</v>
      </c>
      <c r="K42">
        <v>0.645998713</v>
      </c>
      <c r="L42">
        <v>18.7017561559291</v>
      </c>
      <c r="M42" s="76">
        <v>24.994260925880798</v>
      </c>
      <c r="N42">
        <v>31.496897513650701</v>
      </c>
    </row>
    <row r="43" spans="1:14" x14ac:dyDescent="0.3">
      <c r="A43">
        <v>0.67261280167890869</v>
      </c>
      <c r="B43">
        <v>327.60000000000002</v>
      </c>
      <c r="G43" t="s">
        <v>66</v>
      </c>
      <c r="H43" t="s">
        <v>66</v>
      </c>
      <c r="I43" t="s">
        <v>66</v>
      </c>
      <c r="J43" s="80">
        <v>327.60000000000002</v>
      </c>
      <c r="K43">
        <v>0.67261280199999995</v>
      </c>
      <c r="L43">
        <v>20.6332236211402</v>
      </c>
      <c r="M43" s="76">
        <v>26.754723326770101</v>
      </c>
      <c r="N43">
        <v>33.674715968018603</v>
      </c>
    </row>
    <row r="44" spans="1:14" x14ac:dyDescent="0.3">
      <c r="A44">
        <v>0.66512517939722537</v>
      </c>
      <c r="B44">
        <v>328.95</v>
      </c>
      <c r="G44" t="s">
        <v>66</v>
      </c>
      <c r="H44" t="s">
        <v>66</v>
      </c>
      <c r="I44" t="s">
        <v>66</v>
      </c>
      <c r="J44" s="80">
        <v>328.95</v>
      </c>
      <c r="K44">
        <v>0.66512517900000001</v>
      </c>
      <c r="L44">
        <v>20.111866487717801</v>
      </c>
      <c r="M44" s="76">
        <v>26.260422559864502</v>
      </c>
      <c r="N44">
        <v>33.0567207631074</v>
      </c>
    </row>
    <row r="45" spans="1:14" x14ac:dyDescent="0.3">
      <c r="A45">
        <v>0.68045112781954886</v>
      </c>
      <c r="B45">
        <v>343.17</v>
      </c>
      <c r="G45" t="s">
        <v>66</v>
      </c>
      <c r="H45" t="s">
        <v>66</v>
      </c>
      <c r="I45" t="s">
        <v>66</v>
      </c>
      <c r="J45" s="80">
        <v>343.17</v>
      </c>
      <c r="K45">
        <v>0.68045112799999996</v>
      </c>
      <c r="L45">
        <v>21.1743960154975</v>
      </c>
      <c r="M45" s="76">
        <v>27.245743128346</v>
      </c>
      <c r="N45">
        <v>34.260980852242902</v>
      </c>
    </row>
    <row r="46" spans="1:14" x14ac:dyDescent="0.3">
      <c r="A46">
        <v>0.68726355611601508</v>
      </c>
      <c r="B46">
        <v>352.29</v>
      </c>
      <c r="G46" t="s">
        <v>66</v>
      </c>
      <c r="H46" t="s">
        <v>66</v>
      </c>
      <c r="I46" t="s">
        <v>66</v>
      </c>
      <c r="J46" s="80">
        <v>352.29</v>
      </c>
      <c r="K46">
        <v>0.687263556</v>
      </c>
      <c r="L46">
        <v>21.670018362398899</v>
      </c>
      <c r="M46" s="76">
        <v>27.7108265148375</v>
      </c>
      <c r="N46">
        <v>34.895601006772203</v>
      </c>
    </row>
    <row r="47" spans="1:14" x14ac:dyDescent="0.3">
      <c r="A47">
        <v>0.6624365482233503</v>
      </c>
      <c r="B47">
        <v>356.4</v>
      </c>
      <c r="G47" t="s">
        <v>66</v>
      </c>
      <c r="H47" t="s">
        <v>66</v>
      </c>
      <c r="I47" t="s">
        <v>66</v>
      </c>
      <c r="J47" s="80">
        <v>356.4</v>
      </c>
      <c r="K47">
        <v>0.66243654799999996</v>
      </c>
      <c r="L47">
        <v>19.849255998938599</v>
      </c>
      <c r="M47" s="76">
        <v>26.0644281298765</v>
      </c>
      <c r="N47">
        <v>32.854979504405598</v>
      </c>
    </row>
    <row r="48" spans="1:14" x14ac:dyDescent="0.3">
      <c r="A48">
        <v>0.71768772805838299</v>
      </c>
      <c r="B48">
        <v>361.75</v>
      </c>
      <c r="G48" t="s">
        <v>66</v>
      </c>
      <c r="H48" t="s">
        <v>66</v>
      </c>
      <c r="I48" t="s">
        <v>66</v>
      </c>
      <c r="J48" s="80">
        <v>361.75</v>
      </c>
      <c r="K48">
        <v>0.71768772800000002</v>
      </c>
      <c r="L48">
        <v>23.728177979101599</v>
      </c>
      <c r="M48" s="76">
        <v>29.711074988255302</v>
      </c>
      <c r="N48">
        <v>37.440793363317603</v>
      </c>
    </row>
    <row r="49" spans="1:14" x14ac:dyDescent="0.3">
      <c r="A49">
        <v>0.69727891156462585</v>
      </c>
      <c r="B49">
        <v>368.36</v>
      </c>
      <c r="G49" t="s">
        <v>66</v>
      </c>
      <c r="H49" t="s">
        <v>66</v>
      </c>
      <c r="I49" t="s">
        <v>66</v>
      </c>
      <c r="J49" s="80">
        <v>368.36</v>
      </c>
      <c r="K49">
        <v>0.69727891200000003</v>
      </c>
      <c r="L49">
        <v>22.387283159575201</v>
      </c>
      <c r="M49" s="76">
        <v>28.381916811014801</v>
      </c>
      <c r="N49">
        <v>35.694176655177898</v>
      </c>
    </row>
    <row r="50" spans="1:14" x14ac:dyDescent="0.3">
      <c r="A50">
        <v>0.69211220799530837</v>
      </c>
      <c r="B50">
        <v>370.19</v>
      </c>
      <c r="G50" t="s">
        <v>66</v>
      </c>
      <c r="H50" t="s">
        <v>66</v>
      </c>
      <c r="I50" t="s">
        <v>66</v>
      </c>
      <c r="J50" s="80">
        <v>370.19</v>
      </c>
      <c r="K50">
        <v>0.69211220799999995</v>
      </c>
      <c r="L50">
        <v>22.019918282171499</v>
      </c>
      <c r="M50" s="76">
        <v>27.990730451462301</v>
      </c>
      <c r="N50">
        <v>35.171745603743098</v>
      </c>
    </row>
    <row r="51" spans="1:14" x14ac:dyDescent="0.3">
      <c r="A51">
        <v>0.6904296875</v>
      </c>
      <c r="B51">
        <v>375.82</v>
      </c>
      <c r="G51" t="s">
        <v>66</v>
      </c>
      <c r="H51" t="s">
        <v>66</v>
      </c>
      <c r="I51" t="s">
        <v>66</v>
      </c>
      <c r="J51" s="80">
        <v>375.82</v>
      </c>
      <c r="K51">
        <v>0.69042968800000004</v>
      </c>
      <c r="L51">
        <v>21.884388840534701</v>
      </c>
      <c r="M51" s="76">
        <v>27.930662760753901</v>
      </c>
      <c r="N51">
        <v>35.144182465892001</v>
      </c>
    </row>
    <row r="52" spans="1:14" x14ac:dyDescent="0.3">
      <c r="A52">
        <v>0.68894230769230769</v>
      </c>
      <c r="B52">
        <v>385.4</v>
      </c>
      <c r="G52" t="s">
        <v>66</v>
      </c>
      <c r="H52" t="s">
        <v>66</v>
      </c>
      <c r="I52" t="s">
        <v>66</v>
      </c>
      <c r="J52" s="80">
        <v>385.4</v>
      </c>
      <c r="K52">
        <v>0.688942308</v>
      </c>
      <c r="L52">
        <v>21.7844943585186</v>
      </c>
      <c r="M52" s="76">
        <v>27.837980360554901</v>
      </c>
      <c r="N52">
        <v>35.011271705356798</v>
      </c>
    </row>
    <row r="53" spans="1:14" x14ac:dyDescent="0.3">
      <c r="A53">
        <v>0.68729119337164235</v>
      </c>
      <c r="B53">
        <v>388.38</v>
      </c>
      <c r="G53" t="s">
        <v>66</v>
      </c>
      <c r="H53" t="s">
        <v>66</v>
      </c>
      <c r="I53" t="s">
        <v>66</v>
      </c>
      <c r="J53" s="80">
        <v>388.38</v>
      </c>
      <c r="K53">
        <v>0.68729119299999997</v>
      </c>
      <c r="L53">
        <v>21.573782079785399</v>
      </c>
      <c r="M53" s="76">
        <v>27.7118261593148</v>
      </c>
      <c r="N53">
        <v>34.907931272752499</v>
      </c>
    </row>
    <row r="55" spans="1:14" x14ac:dyDescent="0.3">
      <c r="A55">
        <f>AVERAGE(A2:A53)</f>
        <v>0.6336387200019834</v>
      </c>
      <c r="C55">
        <v>0.6336387200019834</v>
      </c>
    </row>
    <row r="56" spans="1:14" x14ac:dyDescent="0.3">
      <c r="A56">
        <f>_xlfn.STDEV.P(A2:A53)</f>
        <v>3.6151098098299528E-2</v>
      </c>
      <c r="B56">
        <f>2*A56</f>
        <v>7.2302196196599056E-2</v>
      </c>
      <c r="C56">
        <v>7.2302196196599056E-2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N39"/>
  <sheetViews>
    <sheetView topLeftCell="A22" workbookViewId="0">
      <selection activeCell="A37" sqref="A37:G38"/>
    </sheetView>
  </sheetViews>
  <sheetFormatPr defaultRowHeight="14.4" x14ac:dyDescent="0.3"/>
  <cols>
    <col min="1" max="1" width="16.5546875" style="80" bestFit="1" customWidth="1"/>
    <col min="2" max="2" width="6.44140625" style="80" bestFit="1" customWidth="1"/>
    <col min="3" max="3" width="11" style="80" bestFit="1" customWidth="1"/>
    <col min="4" max="6" width="9.109375" style="80"/>
    <col min="7" max="7" width="12" style="82" bestFit="1" customWidth="1"/>
    <col min="9" max="9" width="16.5546875" style="80" bestFit="1" customWidth="1"/>
    <col min="10" max="10" width="12.5546875" style="80" bestFit="1" customWidth="1"/>
    <col min="11" max="11" width="13.44140625" style="82" bestFit="1" customWidth="1"/>
    <col min="13" max="14" width="12" style="81" bestFit="1" customWidth="1"/>
  </cols>
  <sheetData>
    <row r="2" spans="1:14" x14ac:dyDescent="0.3">
      <c r="A2" s="80" t="s">
        <v>145</v>
      </c>
      <c r="B2" s="80" t="s">
        <v>100</v>
      </c>
      <c r="C2" s="80" t="s">
        <v>101</v>
      </c>
      <c r="D2" s="80" t="s">
        <v>102</v>
      </c>
      <c r="E2" s="80" t="s">
        <v>103</v>
      </c>
      <c r="F2" s="80" t="s">
        <v>104</v>
      </c>
      <c r="G2" s="82" t="s">
        <v>105</v>
      </c>
      <c r="I2" s="80" t="s">
        <v>106</v>
      </c>
      <c r="J2" s="80" t="s">
        <v>64</v>
      </c>
      <c r="K2" s="82" t="s">
        <v>107</v>
      </c>
      <c r="M2" s="81" t="s">
        <v>136</v>
      </c>
      <c r="N2" s="81" t="s">
        <v>137</v>
      </c>
    </row>
    <row r="3" spans="1:14" x14ac:dyDescent="0.3">
      <c r="A3" s="80" t="s">
        <v>108</v>
      </c>
      <c r="B3" s="80">
        <v>48.88</v>
      </c>
      <c r="C3" s="80">
        <v>111393.257</v>
      </c>
      <c r="D3" s="80">
        <v>49.26</v>
      </c>
      <c r="E3" s="80">
        <v>282744.71999999997</v>
      </c>
      <c r="F3" s="80">
        <v>0.7173749714557448</v>
      </c>
      <c r="G3" s="82">
        <v>20.405302165325597</v>
      </c>
      <c r="I3" s="80" t="s">
        <v>108</v>
      </c>
      <c r="J3" s="80">
        <v>135.5</v>
      </c>
      <c r="K3" s="82">
        <v>20.405302165325597</v>
      </c>
      <c r="M3" s="81">
        <f>K3-1.5</f>
        <v>18.905302165325597</v>
      </c>
      <c r="N3" s="81">
        <f>K3+1.5</f>
        <v>21.905302165325597</v>
      </c>
    </row>
    <row r="4" spans="1:14" x14ac:dyDescent="0.3">
      <c r="A4" s="83" t="s">
        <v>109</v>
      </c>
      <c r="B4" s="83">
        <v>50.64</v>
      </c>
      <c r="C4" s="83">
        <v>34788.406000000003</v>
      </c>
      <c r="D4" s="83">
        <v>51.03</v>
      </c>
      <c r="E4" s="83">
        <v>70289.017000000007</v>
      </c>
      <c r="F4" s="83">
        <v>0.66892596899716505</v>
      </c>
      <c r="G4" s="84">
        <v>18.937150575671666</v>
      </c>
      <c r="I4" s="80" t="s">
        <v>109</v>
      </c>
      <c r="J4" s="80">
        <v>139.19999999999999</v>
      </c>
      <c r="K4" s="82">
        <v>18.984490142919249</v>
      </c>
      <c r="M4" s="81">
        <f t="shared" ref="M4:M32" si="0">K4-1.5</f>
        <v>17.484490142919249</v>
      </c>
      <c r="N4" s="81">
        <f t="shared" ref="N4:N32" si="1">K4+1.5</f>
        <v>20.484490142919249</v>
      </c>
    </row>
    <row r="5" spans="1:14" x14ac:dyDescent="0.3">
      <c r="A5" s="83" t="s">
        <v>109</v>
      </c>
      <c r="B5" s="83">
        <v>50.26</v>
      </c>
      <c r="C5" s="83">
        <v>127883.41499999999</v>
      </c>
      <c r="D5" s="83">
        <v>50.66</v>
      </c>
      <c r="E5" s="83">
        <v>262064.94099999999</v>
      </c>
      <c r="F5" s="83">
        <v>0.67205038043550569</v>
      </c>
      <c r="G5" s="84">
        <v>19.031829710166836</v>
      </c>
      <c r="I5" s="80" t="s">
        <v>110</v>
      </c>
      <c r="J5" s="80">
        <v>145.13</v>
      </c>
      <c r="K5" s="82">
        <v>17.93695208706092</v>
      </c>
      <c r="M5" s="81">
        <f t="shared" si="0"/>
        <v>16.43695208706092</v>
      </c>
      <c r="N5" s="81">
        <f t="shared" si="1"/>
        <v>19.43695208706092</v>
      </c>
    </row>
    <row r="6" spans="1:14" x14ac:dyDescent="0.3">
      <c r="A6" s="80" t="s">
        <v>110</v>
      </c>
      <c r="B6" s="80">
        <v>48.88</v>
      </c>
      <c r="C6" s="80">
        <v>191388.85500000001</v>
      </c>
      <c r="D6" s="80">
        <v>49.25</v>
      </c>
      <c r="E6" s="80">
        <v>334288.33</v>
      </c>
      <c r="F6" s="80">
        <v>0.6359194188730104</v>
      </c>
      <c r="G6" s="82">
        <v>17.93695208706092</v>
      </c>
      <c r="I6" s="80" t="s">
        <v>111</v>
      </c>
      <c r="J6" s="80">
        <v>148.47</v>
      </c>
      <c r="K6" s="82">
        <v>17.983159513859309</v>
      </c>
      <c r="M6" s="81">
        <f t="shared" si="0"/>
        <v>16.483159513859309</v>
      </c>
      <c r="N6" s="81">
        <f t="shared" si="1"/>
        <v>19.483159513859309</v>
      </c>
    </row>
    <row r="7" spans="1:14" x14ac:dyDescent="0.3">
      <c r="A7" s="83" t="s">
        <v>111</v>
      </c>
      <c r="B7" s="83">
        <v>50.62</v>
      </c>
      <c r="C7" s="83">
        <v>21570.562000000002</v>
      </c>
      <c r="D7" s="83">
        <v>51</v>
      </c>
      <c r="E7" s="83">
        <v>39070.061000000002</v>
      </c>
      <c r="F7" s="83">
        <v>0.64428858192964145</v>
      </c>
      <c r="G7" s="84">
        <v>18.190563088777012</v>
      </c>
      <c r="I7" s="80" t="s">
        <v>50</v>
      </c>
      <c r="J7" s="80">
        <v>154.80000000000001</v>
      </c>
      <c r="K7" s="82">
        <v>17.377234362940573</v>
      </c>
      <c r="M7" s="81">
        <f t="shared" si="0"/>
        <v>15.877234362940573</v>
      </c>
      <c r="N7" s="81">
        <f t="shared" si="1"/>
        <v>18.877234362940573</v>
      </c>
    </row>
    <row r="8" spans="1:14" x14ac:dyDescent="0.3">
      <c r="A8" s="83" t="s">
        <v>111</v>
      </c>
      <c r="B8" s="83">
        <v>50.26</v>
      </c>
      <c r="C8" s="83">
        <v>57309.574000000001</v>
      </c>
      <c r="D8" s="83">
        <v>50.64</v>
      </c>
      <c r="E8" s="83">
        <v>97832.725999999995</v>
      </c>
      <c r="F8" s="83">
        <v>0.63059994598507307</v>
      </c>
      <c r="G8" s="84">
        <v>17.775755938941607</v>
      </c>
      <c r="I8" s="80" t="s">
        <v>51</v>
      </c>
      <c r="J8" s="80">
        <v>155.94</v>
      </c>
      <c r="K8" s="82">
        <v>20.925144421289303</v>
      </c>
      <c r="M8" s="81">
        <f t="shared" si="0"/>
        <v>19.425144421289303</v>
      </c>
      <c r="N8" s="81">
        <f t="shared" si="1"/>
        <v>22.425144421289303</v>
      </c>
    </row>
    <row r="9" spans="1:14" x14ac:dyDescent="0.3">
      <c r="A9" s="80" t="s">
        <v>50</v>
      </c>
      <c r="B9" s="80">
        <v>48.86</v>
      </c>
      <c r="C9" s="80">
        <v>92068.976999999999</v>
      </c>
      <c r="D9" s="80">
        <v>49.21</v>
      </c>
      <c r="E9" s="80">
        <v>148601.97399999999</v>
      </c>
      <c r="F9" s="80">
        <v>0.61744873397703903</v>
      </c>
      <c r="G9" s="82">
        <v>17.377234362940573</v>
      </c>
      <c r="I9" s="80" t="s">
        <v>112</v>
      </c>
      <c r="J9" s="80">
        <v>159.30000000000001</v>
      </c>
      <c r="K9" s="82">
        <v>19.840520692317064</v>
      </c>
      <c r="M9" s="81">
        <f t="shared" si="0"/>
        <v>18.340520692317064</v>
      </c>
      <c r="N9" s="81">
        <f t="shared" si="1"/>
        <v>21.340520692317064</v>
      </c>
    </row>
    <row r="10" spans="1:14" x14ac:dyDescent="0.3">
      <c r="A10" s="80" t="s">
        <v>51</v>
      </c>
      <c r="B10" s="80">
        <v>48.85</v>
      </c>
      <c r="C10" s="80">
        <v>24660.116999999998</v>
      </c>
      <c r="D10" s="80">
        <v>49.21</v>
      </c>
      <c r="E10" s="80">
        <v>68232.093999999997</v>
      </c>
      <c r="F10" s="80">
        <v>0.73452976590254704</v>
      </c>
      <c r="G10" s="82">
        <v>20.925144421289303</v>
      </c>
      <c r="I10" s="80" t="s">
        <v>113</v>
      </c>
      <c r="J10" s="80">
        <v>162.66</v>
      </c>
      <c r="K10" s="82">
        <v>19.76319722146993</v>
      </c>
      <c r="M10" s="81">
        <f t="shared" si="0"/>
        <v>18.26319722146993</v>
      </c>
      <c r="N10" s="81">
        <f t="shared" si="1"/>
        <v>21.26319722146993</v>
      </c>
    </row>
    <row r="11" spans="1:14" x14ac:dyDescent="0.3">
      <c r="A11" s="80" t="s">
        <v>112</v>
      </c>
      <c r="B11" s="80">
        <v>48.85</v>
      </c>
      <c r="C11" s="80">
        <v>21891.857</v>
      </c>
      <c r="D11" s="80">
        <v>49.21</v>
      </c>
      <c r="E11" s="80">
        <v>50775.116000000002</v>
      </c>
      <c r="F11" s="80">
        <v>0.69873718284646313</v>
      </c>
      <c r="G11" s="82">
        <v>19.840520692317064</v>
      </c>
      <c r="I11" s="80" t="s">
        <v>114</v>
      </c>
      <c r="J11" s="80">
        <v>164.58</v>
      </c>
      <c r="K11" s="82">
        <v>19.976799327106001</v>
      </c>
      <c r="M11" s="81">
        <f t="shared" si="0"/>
        <v>18.476799327106001</v>
      </c>
      <c r="N11" s="81">
        <f t="shared" si="1"/>
        <v>21.476799327106001</v>
      </c>
    </row>
    <row r="12" spans="1:14" x14ac:dyDescent="0.3">
      <c r="A12" s="83" t="s">
        <v>113</v>
      </c>
      <c r="B12" s="83">
        <v>50.6</v>
      </c>
      <c r="C12" s="83">
        <v>18201.147000000001</v>
      </c>
      <c r="D12" s="83">
        <v>50.99</v>
      </c>
      <c r="E12" s="83">
        <v>42225.203999999998</v>
      </c>
      <c r="F12" s="83">
        <v>0.6987879178737767</v>
      </c>
      <c r="G12" s="84">
        <v>19.842058117387172</v>
      </c>
      <c r="I12" s="80" t="s">
        <v>115</v>
      </c>
      <c r="J12" s="80">
        <v>166.5</v>
      </c>
      <c r="K12" s="82">
        <v>19.835375769455823</v>
      </c>
      <c r="M12" s="81">
        <f t="shared" si="0"/>
        <v>18.335375769455823</v>
      </c>
      <c r="N12" s="81">
        <f t="shared" si="1"/>
        <v>21.335375769455823</v>
      </c>
    </row>
    <row r="13" spans="1:14" x14ac:dyDescent="0.3">
      <c r="A13" s="83" t="s">
        <v>113</v>
      </c>
      <c r="B13" s="83">
        <v>50.19</v>
      </c>
      <c r="C13" s="83">
        <v>31626.210999999999</v>
      </c>
      <c r="D13" s="83">
        <v>50.58</v>
      </c>
      <c r="E13" s="83">
        <v>71586.8</v>
      </c>
      <c r="F13" s="83">
        <v>0.69358309874323887</v>
      </c>
      <c r="G13" s="84">
        <v>19.684336325552692</v>
      </c>
      <c r="I13" s="80" t="s">
        <v>116</v>
      </c>
      <c r="J13" s="80">
        <v>173.89</v>
      </c>
      <c r="K13" s="82">
        <v>20.801326865464716</v>
      </c>
      <c r="M13" s="81">
        <f t="shared" si="0"/>
        <v>19.301326865464716</v>
      </c>
      <c r="N13" s="81">
        <f t="shared" si="1"/>
        <v>22.301326865464716</v>
      </c>
    </row>
    <row r="14" spans="1:14" x14ac:dyDescent="0.3">
      <c r="A14" s="80" t="s">
        <v>114</v>
      </c>
      <c r="B14" s="80">
        <v>48.83</v>
      </c>
      <c r="C14" s="80">
        <v>56914.631000000001</v>
      </c>
      <c r="D14" s="80">
        <v>49.19</v>
      </c>
      <c r="E14" s="80">
        <v>134868.46900000001</v>
      </c>
      <c r="F14" s="80">
        <v>0.70323437779449804</v>
      </c>
      <c r="G14" s="82">
        <v>19.976799327106001</v>
      </c>
      <c r="I14" s="80" t="s">
        <v>117</v>
      </c>
      <c r="J14" s="80">
        <v>178.2</v>
      </c>
      <c r="K14" s="82">
        <v>21.37317248110206</v>
      </c>
      <c r="M14" s="81">
        <f t="shared" si="0"/>
        <v>19.87317248110206</v>
      </c>
      <c r="N14" s="81">
        <f t="shared" si="1"/>
        <v>22.87317248110206</v>
      </c>
    </row>
    <row r="15" spans="1:14" x14ac:dyDescent="0.3">
      <c r="A15" s="80" t="s">
        <v>115</v>
      </c>
      <c r="B15" s="80">
        <v>48.82</v>
      </c>
      <c r="C15" s="80">
        <v>19114.611000000001</v>
      </c>
      <c r="D15" s="80">
        <v>49.18</v>
      </c>
      <c r="E15" s="80">
        <v>44297.942999999999</v>
      </c>
      <c r="F15" s="80">
        <v>0.69856740039204224</v>
      </c>
      <c r="G15" s="82">
        <v>19.835375769455823</v>
      </c>
      <c r="I15" s="80" t="s">
        <v>118</v>
      </c>
      <c r="J15" s="80">
        <v>182.63</v>
      </c>
      <c r="K15" s="82">
        <v>18.482903036631836</v>
      </c>
      <c r="M15" s="81">
        <f t="shared" si="0"/>
        <v>16.982903036631836</v>
      </c>
      <c r="N15" s="81">
        <f t="shared" si="1"/>
        <v>19.982903036631836</v>
      </c>
    </row>
    <row r="16" spans="1:14" x14ac:dyDescent="0.3">
      <c r="A16" s="80" t="s">
        <v>116</v>
      </c>
      <c r="B16" s="80">
        <v>48.84</v>
      </c>
      <c r="C16" s="80">
        <v>86911.819000000003</v>
      </c>
      <c r="D16" s="80">
        <v>49.21</v>
      </c>
      <c r="E16" s="80">
        <v>235513.76300000001</v>
      </c>
      <c r="F16" s="80">
        <v>0.73044378656033571</v>
      </c>
      <c r="G16" s="82">
        <v>20.801326865464716</v>
      </c>
      <c r="I16" s="80" t="s">
        <v>119</v>
      </c>
      <c r="J16" s="80">
        <v>185</v>
      </c>
      <c r="K16" s="82">
        <v>19.839702085467419</v>
      </c>
      <c r="M16" s="81">
        <f t="shared" si="0"/>
        <v>18.339702085467419</v>
      </c>
      <c r="N16" s="81">
        <f t="shared" si="1"/>
        <v>21.339702085467419</v>
      </c>
    </row>
    <row r="17" spans="1:14" x14ac:dyDescent="0.3">
      <c r="A17" s="80" t="s">
        <v>120</v>
      </c>
      <c r="B17" s="80">
        <v>48.82</v>
      </c>
      <c r="C17" s="80">
        <v>46067.589</v>
      </c>
      <c r="D17" s="80">
        <v>49.19</v>
      </c>
      <c r="E17" s="80">
        <v>137699.01999999999</v>
      </c>
      <c r="F17" s="80">
        <v>0.74931469187636801</v>
      </c>
      <c r="G17" s="82">
        <v>21.37317248110206</v>
      </c>
      <c r="I17" s="80" t="s">
        <v>121</v>
      </c>
      <c r="J17" s="80">
        <v>191.47</v>
      </c>
      <c r="K17" s="82">
        <v>23.85810565111106</v>
      </c>
      <c r="M17" s="81">
        <f t="shared" si="0"/>
        <v>22.35810565111106</v>
      </c>
      <c r="N17" s="81">
        <f t="shared" si="1"/>
        <v>25.35810565111106</v>
      </c>
    </row>
    <row r="18" spans="1:14" x14ac:dyDescent="0.3">
      <c r="A18" s="83" t="s">
        <v>118</v>
      </c>
      <c r="B18" s="83">
        <v>50.65</v>
      </c>
      <c r="C18" s="83">
        <v>26277.536</v>
      </c>
      <c r="D18" s="83">
        <v>51.02</v>
      </c>
      <c r="E18" s="83">
        <v>48886.142999999996</v>
      </c>
      <c r="F18" s="83">
        <v>0.65039582482384872</v>
      </c>
      <c r="G18" s="84">
        <v>18.375631055268141</v>
      </c>
      <c r="I18" s="80" t="s">
        <v>122</v>
      </c>
      <c r="J18" s="80">
        <v>195</v>
      </c>
      <c r="K18" s="82">
        <v>24.601567846945908</v>
      </c>
      <c r="M18" s="81">
        <f t="shared" si="0"/>
        <v>23.101567846945908</v>
      </c>
      <c r="N18" s="81">
        <f t="shared" si="1"/>
        <v>26.101567846945908</v>
      </c>
    </row>
    <row r="19" spans="1:14" x14ac:dyDescent="0.3">
      <c r="A19" s="83" t="s">
        <v>118</v>
      </c>
      <c r="B19" s="83">
        <v>50.26</v>
      </c>
      <c r="C19" s="83">
        <v>110849</v>
      </c>
      <c r="D19" s="83">
        <v>50.63</v>
      </c>
      <c r="E19" s="83">
        <v>212774.826</v>
      </c>
      <c r="F19" s="83">
        <v>0.65747577559385262</v>
      </c>
      <c r="G19" s="84">
        <v>18.590175017995531</v>
      </c>
      <c r="I19" s="80" t="s">
        <v>123</v>
      </c>
      <c r="J19" s="80">
        <v>198.68</v>
      </c>
      <c r="K19" s="82">
        <v>24.252604289952075</v>
      </c>
      <c r="M19" s="81">
        <f t="shared" si="0"/>
        <v>22.752604289952075</v>
      </c>
      <c r="N19" s="81">
        <f t="shared" si="1"/>
        <v>25.752604289952075</v>
      </c>
    </row>
    <row r="20" spans="1:14" x14ac:dyDescent="0.3">
      <c r="A20" s="80" t="s">
        <v>119</v>
      </c>
      <c r="B20" s="80">
        <v>48.86</v>
      </c>
      <c r="C20" s="80">
        <v>149663.58900000001</v>
      </c>
      <c r="D20" s="80">
        <v>49.23</v>
      </c>
      <c r="E20" s="80">
        <v>347079.326</v>
      </c>
      <c r="F20" s="80">
        <v>0.69871016882042492</v>
      </c>
      <c r="G20" s="82">
        <v>19.839702085467419</v>
      </c>
      <c r="I20" s="80" t="s">
        <v>124</v>
      </c>
      <c r="J20" s="80">
        <v>202.77</v>
      </c>
      <c r="K20" s="82">
        <v>25.183116110036835</v>
      </c>
      <c r="M20" s="81">
        <f t="shared" si="0"/>
        <v>23.683116110036835</v>
      </c>
      <c r="N20" s="81">
        <f t="shared" si="1"/>
        <v>26.683116110036835</v>
      </c>
    </row>
    <row r="21" spans="1:14" x14ac:dyDescent="0.3">
      <c r="A21" s="80" t="s">
        <v>121</v>
      </c>
      <c r="B21" s="80">
        <v>48.82</v>
      </c>
      <c r="C21" s="80">
        <v>35064.040999999997</v>
      </c>
      <c r="D21" s="80">
        <v>49.19</v>
      </c>
      <c r="E21" s="80">
        <v>172806</v>
      </c>
      <c r="F21" s="80">
        <v>0.83131748648666504</v>
      </c>
      <c r="G21" s="82">
        <v>23.85810565111106</v>
      </c>
      <c r="I21" s="80" t="s">
        <v>125</v>
      </c>
      <c r="J21" s="80">
        <v>212.4</v>
      </c>
      <c r="K21" s="82">
        <v>25.917102736521318</v>
      </c>
      <c r="M21" s="81">
        <f t="shared" si="0"/>
        <v>24.417102736521318</v>
      </c>
      <c r="N21" s="81">
        <f t="shared" si="1"/>
        <v>27.417102736521318</v>
      </c>
    </row>
    <row r="22" spans="1:14" x14ac:dyDescent="0.3">
      <c r="A22" s="80" t="s">
        <v>122</v>
      </c>
      <c r="B22" s="80">
        <v>48.82</v>
      </c>
      <c r="C22" s="80">
        <v>35850.906000000003</v>
      </c>
      <c r="D22" s="80">
        <v>49.2</v>
      </c>
      <c r="E22" s="80">
        <v>212857.65100000001</v>
      </c>
      <c r="F22" s="80">
        <v>0.85585173894921507</v>
      </c>
      <c r="G22" s="82">
        <v>24.601567846945908</v>
      </c>
      <c r="I22" s="80" t="s">
        <v>126</v>
      </c>
      <c r="J22" s="80">
        <v>215</v>
      </c>
      <c r="K22" s="82">
        <v>25.144783032882756</v>
      </c>
      <c r="M22" s="81">
        <f t="shared" si="0"/>
        <v>23.644783032882756</v>
      </c>
      <c r="N22" s="81">
        <f t="shared" si="1"/>
        <v>26.644783032882756</v>
      </c>
    </row>
    <row r="23" spans="1:14" x14ac:dyDescent="0.3">
      <c r="A23" s="85" t="s">
        <v>123</v>
      </c>
      <c r="B23" s="85">
        <v>50.62</v>
      </c>
      <c r="C23" s="85">
        <v>6274.0330000000004</v>
      </c>
      <c r="D23" s="85">
        <v>51</v>
      </c>
      <c r="E23" s="85">
        <v>35117.466</v>
      </c>
      <c r="F23" s="85">
        <v>0.84842218446836137</v>
      </c>
      <c r="G23" s="86">
        <v>24.376429832374583</v>
      </c>
      <c r="I23" s="80" t="s">
        <v>127</v>
      </c>
      <c r="J23" s="80">
        <v>218</v>
      </c>
      <c r="K23" s="82">
        <v>25.135235461450677</v>
      </c>
      <c r="M23" s="81">
        <f t="shared" si="0"/>
        <v>23.635235461450677</v>
      </c>
      <c r="N23" s="81">
        <f t="shared" si="1"/>
        <v>26.635235461450677</v>
      </c>
    </row>
    <row r="24" spans="1:14" x14ac:dyDescent="0.3">
      <c r="A24" s="87" t="s">
        <v>123</v>
      </c>
      <c r="B24" s="87">
        <v>50.23</v>
      </c>
      <c r="C24" s="87">
        <v>11402.688</v>
      </c>
      <c r="D24" s="87">
        <v>50.61</v>
      </c>
      <c r="E24" s="87">
        <v>59975.506000000001</v>
      </c>
      <c r="F24" s="87">
        <v>0.84024969866847565</v>
      </c>
      <c r="G24" s="88">
        <v>24.128778747529562</v>
      </c>
      <c r="I24" s="80" t="s">
        <v>128</v>
      </c>
      <c r="J24" s="80">
        <v>221</v>
      </c>
      <c r="K24" s="82">
        <v>25.65686705165496</v>
      </c>
      <c r="M24" s="81">
        <f t="shared" si="0"/>
        <v>24.15686705165496</v>
      </c>
      <c r="N24" s="81">
        <f t="shared" si="1"/>
        <v>27.15686705165496</v>
      </c>
    </row>
    <row r="25" spans="1:14" x14ac:dyDescent="0.3">
      <c r="A25" s="83" t="s">
        <v>124</v>
      </c>
      <c r="B25" s="83">
        <v>50.62</v>
      </c>
      <c r="C25" s="83">
        <v>2810.047</v>
      </c>
      <c r="D25" s="83">
        <v>51</v>
      </c>
      <c r="E25" s="83">
        <v>20709.803</v>
      </c>
      <c r="F25" s="83">
        <v>0.88052445062362228</v>
      </c>
      <c r="G25" s="84">
        <v>25.3492257764734</v>
      </c>
      <c r="I25" s="80" t="s">
        <v>129</v>
      </c>
      <c r="J25" s="80">
        <v>226.5</v>
      </c>
      <c r="K25" s="82">
        <v>24.932467211494959</v>
      </c>
      <c r="M25" s="81">
        <f t="shared" si="0"/>
        <v>23.432467211494959</v>
      </c>
      <c r="N25" s="81">
        <f t="shared" si="1"/>
        <v>26.432467211494959</v>
      </c>
    </row>
    <row r="26" spans="1:14" x14ac:dyDescent="0.3">
      <c r="A26" s="83" t="s">
        <v>124</v>
      </c>
      <c r="B26" s="83">
        <v>50.26</v>
      </c>
      <c r="C26" s="83">
        <v>24831.846000000001</v>
      </c>
      <c r="D26" s="83">
        <v>50.66</v>
      </c>
      <c r="E26" s="83">
        <v>165539.79500000001</v>
      </c>
      <c r="F26" s="83">
        <v>0.86956121263880903</v>
      </c>
      <c r="G26" s="84">
        <v>25.01700644360027</v>
      </c>
      <c r="I26" s="80" t="s">
        <v>130</v>
      </c>
      <c r="J26" s="80">
        <v>227.48</v>
      </c>
      <c r="K26" s="82">
        <v>25.194867518057027</v>
      </c>
      <c r="M26" s="81">
        <f t="shared" si="0"/>
        <v>23.694867518057027</v>
      </c>
      <c r="N26" s="81">
        <f t="shared" si="1"/>
        <v>26.694867518057027</v>
      </c>
    </row>
    <row r="27" spans="1:14" x14ac:dyDescent="0.3">
      <c r="A27" s="80" t="s">
        <v>125</v>
      </c>
      <c r="B27" s="80">
        <v>48.8</v>
      </c>
      <c r="C27" s="80">
        <v>11681</v>
      </c>
      <c r="D27" s="80">
        <v>49.17</v>
      </c>
      <c r="E27" s="80">
        <v>104276.00900000001</v>
      </c>
      <c r="F27" s="80">
        <v>0.89926439030520355</v>
      </c>
      <c r="G27" s="82">
        <v>25.917102736521318</v>
      </c>
      <c r="I27" s="80" t="s">
        <v>131</v>
      </c>
      <c r="J27" s="80">
        <v>231.6</v>
      </c>
      <c r="K27" s="82">
        <v>25.814936867746223</v>
      </c>
      <c r="M27" s="81">
        <f t="shared" si="0"/>
        <v>24.314936867746223</v>
      </c>
      <c r="N27" s="81">
        <f t="shared" si="1"/>
        <v>27.314936867746223</v>
      </c>
    </row>
    <row r="28" spans="1:14" x14ac:dyDescent="0.3">
      <c r="A28" s="80" t="s">
        <v>126</v>
      </c>
      <c r="B28" s="80">
        <v>48.81</v>
      </c>
      <c r="C28" s="80">
        <v>42388.714</v>
      </c>
      <c r="D28" s="80">
        <v>49.2</v>
      </c>
      <c r="E28" s="80">
        <v>293437.53100000002</v>
      </c>
      <c r="F28" s="80">
        <v>0.87377784008513104</v>
      </c>
      <c r="G28" s="82">
        <v>25.144783032882756</v>
      </c>
      <c r="I28" s="80" t="s">
        <v>132</v>
      </c>
      <c r="J28" s="80">
        <v>234.05</v>
      </c>
      <c r="K28" s="82">
        <v>24.548991207516323</v>
      </c>
      <c r="M28" s="81">
        <f t="shared" si="0"/>
        <v>23.048991207516323</v>
      </c>
      <c r="N28" s="81">
        <f t="shared" si="1"/>
        <v>26.048991207516323</v>
      </c>
    </row>
    <row r="29" spans="1:14" x14ac:dyDescent="0.3">
      <c r="A29" s="80" t="s">
        <v>127</v>
      </c>
      <c r="B29" s="80">
        <v>48.74</v>
      </c>
      <c r="C29" s="80">
        <v>21605.296999999999</v>
      </c>
      <c r="D29" s="80">
        <v>49.11</v>
      </c>
      <c r="E29" s="80">
        <v>149137.31400000001</v>
      </c>
      <c r="F29" s="80">
        <v>0.87346277022787244</v>
      </c>
      <c r="G29" s="82">
        <v>25.135235461450677</v>
      </c>
      <c r="I29" s="80" t="s">
        <v>133</v>
      </c>
      <c r="J29" s="80">
        <v>236</v>
      </c>
      <c r="K29" s="82">
        <v>25.510760803133142</v>
      </c>
      <c r="M29" s="81">
        <f t="shared" si="0"/>
        <v>24.010760803133142</v>
      </c>
      <c r="N29" s="81">
        <f t="shared" si="1"/>
        <v>27.010760803133142</v>
      </c>
    </row>
    <row r="30" spans="1:14" x14ac:dyDescent="0.3">
      <c r="A30" s="80" t="s">
        <v>128</v>
      </c>
      <c r="B30" s="80">
        <v>48.73</v>
      </c>
      <c r="C30" s="80">
        <v>19754.021000000001</v>
      </c>
      <c r="D30" s="80">
        <v>49.11</v>
      </c>
      <c r="E30" s="80">
        <v>160939.43799999999</v>
      </c>
      <c r="F30" s="80">
        <v>0.89067661270461373</v>
      </c>
      <c r="G30" s="82">
        <v>25.65686705165496</v>
      </c>
      <c r="I30" s="80" t="s">
        <v>134</v>
      </c>
      <c r="J30" s="80">
        <v>238</v>
      </c>
      <c r="K30" s="82">
        <v>24.609283262970003</v>
      </c>
      <c r="M30" s="81">
        <f t="shared" si="0"/>
        <v>23.109283262970003</v>
      </c>
      <c r="N30" s="81">
        <f t="shared" si="1"/>
        <v>26.109283262970003</v>
      </c>
    </row>
    <row r="31" spans="1:14" x14ac:dyDescent="0.3">
      <c r="A31" s="80" t="s">
        <v>129</v>
      </c>
      <c r="B31" s="80">
        <v>48.71</v>
      </c>
      <c r="C31" s="80">
        <v>24281.510999999999</v>
      </c>
      <c r="D31" s="80">
        <v>49.08</v>
      </c>
      <c r="E31" s="80">
        <v>157973.00700000001</v>
      </c>
      <c r="F31" s="80">
        <v>0.86677141797933377</v>
      </c>
      <c r="G31" s="82">
        <v>24.932467211494959</v>
      </c>
      <c r="I31" s="80" t="s">
        <v>135</v>
      </c>
      <c r="J31" s="80">
        <v>240.1</v>
      </c>
      <c r="K31" s="82">
        <v>24.214375153111547</v>
      </c>
      <c r="M31" s="81">
        <f t="shared" si="0"/>
        <v>22.714375153111547</v>
      </c>
      <c r="N31" s="81">
        <f t="shared" si="1"/>
        <v>25.714375153111547</v>
      </c>
    </row>
    <row r="32" spans="1:14" x14ac:dyDescent="0.3">
      <c r="A32" s="80" t="s">
        <v>130</v>
      </c>
      <c r="B32" s="80">
        <v>48.72</v>
      </c>
      <c r="C32" s="80">
        <v>41769.599999999999</v>
      </c>
      <c r="D32" s="80">
        <v>49.11</v>
      </c>
      <c r="E32" s="80">
        <v>293542.35800000001</v>
      </c>
      <c r="F32" s="80">
        <v>0.87543062809588201</v>
      </c>
      <c r="G32" s="82">
        <v>25.194867518057027</v>
      </c>
      <c r="I32" s="80" t="s">
        <v>52</v>
      </c>
      <c r="J32" s="80">
        <v>241.14</v>
      </c>
      <c r="K32" s="82">
        <v>25.101238675261527</v>
      </c>
      <c r="M32" s="81">
        <f t="shared" si="0"/>
        <v>23.601238675261527</v>
      </c>
      <c r="N32" s="81">
        <f t="shared" si="1"/>
        <v>26.601238675261527</v>
      </c>
    </row>
    <row r="33" spans="1:7" x14ac:dyDescent="0.3">
      <c r="A33" s="80" t="s">
        <v>131</v>
      </c>
      <c r="B33" s="80">
        <v>48.71</v>
      </c>
      <c r="C33" s="80">
        <v>13604</v>
      </c>
      <c r="D33" s="80">
        <v>49.08</v>
      </c>
      <c r="E33" s="80">
        <v>117069.145</v>
      </c>
      <c r="F33" s="80">
        <v>0.89589291663562542</v>
      </c>
      <c r="G33" s="82">
        <v>25.814936867746223</v>
      </c>
    </row>
    <row r="34" spans="1:7" x14ac:dyDescent="0.3">
      <c r="A34" s="80" t="s">
        <v>132</v>
      </c>
      <c r="B34" s="80">
        <v>48.75</v>
      </c>
      <c r="C34" s="80">
        <v>49499.981</v>
      </c>
      <c r="D34" s="80">
        <v>49.14</v>
      </c>
      <c r="E34" s="80">
        <v>289812.22499999998</v>
      </c>
      <c r="F34" s="80">
        <v>0.85411670984803878</v>
      </c>
      <c r="G34" s="82">
        <v>24.548991207516323</v>
      </c>
    </row>
    <row r="35" spans="1:7" x14ac:dyDescent="0.3">
      <c r="A35" s="80" t="s">
        <v>133</v>
      </c>
      <c r="B35" s="80">
        <v>48.73</v>
      </c>
      <c r="C35" s="80">
        <v>25266.346000000001</v>
      </c>
      <c r="D35" s="80">
        <v>49.1</v>
      </c>
      <c r="E35" s="80">
        <v>196086.929</v>
      </c>
      <c r="F35" s="80">
        <v>0.88585510650339372</v>
      </c>
      <c r="G35" s="82">
        <v>25.510760803133142</v>
      </c>
    </row>
    <row r="36" spans="1:7" x14ac:dyDescent="0.3">
      <c r="A36" s="80" t="s">
        <v>134</v>
      </c>
      <c r="B36" s="80">
        <v>48.74</v>
      </c>
      <c r="C36" s="80">
        <v>35219.105000000003</v>
      </c>
      <c r="D36" s="80">
        <v>49.12</v>
      </c>
      <c r="E36" s="80">
        <v>209538.77299999999</v>
      </c>
      <c r="F36" s="80">
        <v>0.85610634767801019</v>
      </c>
      <c r="G36" s="82">
        <v>24.609283262970003</v>
      </c>
    </row>
    <row r="37" spans="1:7" x14ac:dyDescent="0.3">
      <c r="A37" s="83" t="s">
        <v>135</v>
      </c>
      <c r="B37" s="83">
        <v>50.61</v>
      </c>
      <c r="C37" s="83">
        <v>2410.5039999999999</v>
      </c>
      <c r="D37" s="83">
        <v>50.99</v>
      </c>
      <c r="E37" s="83">
        <v>13950.315000000001</v>
      </c>
      <c r="F37" s="83">
        <v>0.85266605540957341</v>
      </c>
      <c r="G37" s="84">
        <v>24.505031982108282</v>
      </c>
    </row>
    <row r="38" spans="1:7" x14ac:dyDescent="0.3">
      <c r="A38" s="83" t="s">
        <v>135</v>
      </c>
      <c r="B38" s="83">
        <v>50.25</v>
      </c>
      <c r="C38" s="83">
        <v>28121.624</v>
      </c>
      <c r="D38" s="83">
        <v>50.64</v>
      </c>
      <c r="E38" s="83">
        <v>140759.476</v>
      </c>
      <c r="F38" s="83">
        <v>0.83348270469578889</v>
      </c>
      <c r="G38" s="84">
        <v>23.923718324114812</v>
      </c>
    </row>
    <row r="39" spans="1:7" x14ac:dyDescent="0.3">
      <c r="A39" s="80" t="s">
        <v>52</v>
      </c>
      <c r="B39" s="80">
        <v>48.72</v>
      </c>
      <c r="C39" s="80">
        <v>18288.383000000002</v>
      </c>
      <c r="D39" s="80">
        <v>49.09</v>
      </c>
      <c r="E39" s="80">
        <v>124971.12300000001</v>
      </c>
      <c r="F39" s="80">
        <v>0.87234087628363044</v>
      </c>
      <c r="G39" s="82">
        <v>25.101238675261527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647-age model</vt:lpstr>
      <vt:lpstr>TEX86</vt:lpstr>
      <vt:lpstr>BAYSPAR</vt:lpstr>
      <vt:lpstr>UK37</vt:lpstr>
    </vt:vector>
  </TitlesOfParts>
  <Company>geus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Sliwinska, Katarzyna Kamila</dc:creator>
  <cp:lastModifiedBy>reviewer1</cp:lastModifiedBy>
  <cp:lastPrinted>2019-02-04T13:29:25Z</cp:lastPrinted>
  <dcterms:created xsi:type="dcterms:W3CDTF">2016-03-09T08:22:40Z</dcterms:created>
  <dcterms:modified xsi:type="dcterms:W3CDTF">2021-11-18T09:32:26Z</dcterms:modified>
</cp:coreProperties>
</file>